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l-Quant\V2\"/>
    </mc:Choice>
  </mc:AlternateContent>
  <bookViews>
    <workbookView xWindow="0" yWindow="120" windowWidth="19140" windowHeight="11445"/>
  </bookViews>
  <sheets>
    <sheet name="V2 Monthly" sheetId="1" r:id="rId1"/>
  </sheets>
  <externalReferences>
    <externalReference r:id="rId2"/>
    <externalReference r:id="rId3"/>
  </externalReferences>
  <definedNames>
    <definedName name="AccNum">[1]Signals!$G$23</definedName>
    <definedName name="accountValues" localSheetId="0">#REF!</definedName>
    <definedName name="accountValues">#REF!</definedName>
    <definedName name="acctCode" localSheetId="0">#REF!</definedName>
    <definedName name="acctCode">#REF!</definedName>
    <definedName name="acctErrorPosition" localSheetId="0">#REF!</definedName>
    <definedName name="acctErrorPosition">#REF!</definedName>
    <definedName name="acctsCode" localSheetId="0">#REF!</definedName>
    <definedName name="acctsCode">#REF!</definedName>
    <definedName name="acctsControl" localSheetId="0">#REF!</definedName>
    <definedName name="acctsControl">#REF!</definedName>
    <definedName name="acctsDataRange1">#REF!</definedName>
    <definedName name="acctsDataRange2">#REF!</definedName>
    <definedName name="acctsDataRange3">#REF!</definedName>
    <definedName name="acctsDataRange4">#REF!</definedName>
    <definedName name="acctsErrorPosition" localSheetId="0">#REF!</definedName>
    <definedName name="acctsErrorPosition">#REF!</definedName>
    <definedName name="acctServer" localSheetId="0">#REF!</definedName>
    <definedName name="acctServer">#REF!</definedName>
    <definedName name="acctsServer" localSheetId="0">#REF!</definedName>
    <definedName name="acctsServer">#REF!</definedName>
    <definedName name="acctsSubColumn1" localSheetId="0">#REF!</definedName>
    <definedName name="acctsSubColumn1">#REF!</definedName>
    <definedName name="acctsSubColumn2" localSheetId="0">#REF!</definedName>
    <definedName name="acctsSubColumn2">#REF!</definedName>
    <definedName name="acctsSubColumn3" localSheetId="0">#REF!</definedName>
    <definedName name="acctsSubColumn3">#REF!</definedName>
    <definedName name="acctsSubColumn4" localSheetId="0">#REF!</definedName>
    <definedName name="acctsSubColumn4">#REF!</definedName>
    <definedName name="acctsTime" localSheetId="0">#REF!</definedName>
    <definedName name="acctsTime">#REF!</definedName>
    <definedName name="acctTime" localSheetId="0">#REF!</definedName>
    <definedName name="acctTime">#REF!</definedName>
    <definedName name="BIG_LOSE" localSheetId="0">#REF!</definedName>
    <definedName name="BIG_LOSE">#REF!</definedName>
    <definedName name="bondContractDetails" localSheetId="0">#REF!</definedName>
    <definedName name="bondContractDetails">#REF!</definedName>
    <definedName name="bondErrorPosition" localSheetId="0">#REF!</definedName>
    <definedName name="bondErrorPosition">#REF!</definedName>
    <definedName name="bondServer" localSheetId="0">#REF!</definedName>
    <definedName name="bondServer">#REF!</definedName>
    <definedName name="condErrorPosition" localSheetId="0">#REF!</definedName>
    <definedName name="condErrorPosition">#REF!</definedName>
    <definedName name="conditionalOrderCells" localSheetId="0">#REF!</definedName>
    <definedName name="conditionalOrderCells">#REF!</definedName>
    <definedName name="condServer" localSheetId="0">#REF!</definedName>
    <definedName name="condServer">#REF!</definedName>
    <definedName name="contErrorPosition" localSheetId="0">#REF!</definedName>
    <definedName name="contErrorPosition">#REF!</definedName>
    <definedName name="contractDetails" localSheetId="0">#REF!</definedName>
    <definedName name="contractDetails">#REF!</definedName>
    <definedName name="contServer" localSheetId="0">#REF!</definedName>
    <definedName name="contServer">#REF!</definedName>
    <definedName name="Costs" localSheetId="0">[2]Signals!$G$30</definedName>
    <definedName name="Costs">[1]Signals!$F$23</definedName>
    <definedName name="Cp">[1]Signals!$D$27:$D$126</definedName>
    <definedName name="Currency" localSheetId="0">#REF!</definedName>
    <definedName name="Currency">#REF!</definedName>
    <definedName name="exec_filter_start" localSheetId="0">#REF!</definedName>
    <definedName name="exec_filter_start">#REF!</definedName>
    <definedName name="execErrorPosition" localSheetId="0">#REF!</definedName>
    <definedName name="execErrorPosition">#REF!</definedName>
    <definedName name="execReportKey">#REF!</definedName>
    <definedName name="execReportType">#REF!</definedName>
    <definedName name="execReportTypes" localSheetId="0">'[2]Executions Reporting'!$T$8:$T$11</definedName>
    <definedName name="execReportTypes">#REF!</definedName>
    <definedName name="execServer" localSheetId="0">#REF!</definedName>
    <definedName name="execServer">#REF!</definedName>
    <definedName name="execSubContracts">#REF!</definedName>
    <definedName name="execSubControl">#REF!</definedName>
    <definedName name="execSubDetails">#REF!</definedName>
    <definedName name="execSubErrorPosition">#REF!</definedName>
    <definedName name="execSubServer">#REF!</definedName>
    <definedName name="executionContracts" localSheetId="0">#REF!</definedName>
    <definedName name="executionContracts">#REF!</definedName>
    <definedName name="executionDetails" localSheetId="0">#REF!</definedName>
    <definedName name="executionDetails">#REF!</definedName>
    <definedName name="faAcctCtrl" localSheetId="0">#REF!</definedName>
    <definedName name="faAcctCtrl">#REF!</definedName>
    <definedName name="faAcctValue" localSheetId="0">#REF!</definedName>
    <definedName name="faAcctValue">#REF!</definedName>
    <definedName name="firstHistRow" localSheetId="0">#REF!</definedName>
    <definedName name="firstMonitorRow" localSheetId="0">#REF!</definedName>
    <definedName name="firstMonitorRow">#REF!</definedName>
    <definedName name="firstScanRow" localSheetId="0">#REF!</definedName>
    <definedName name="firstScanRow">#REF!</definedName>
    <definedName name="HIGH_IMP_VOL" localSheetId="0">#REF!</definedName>
    <definedName name="HIGH_IMP_VOL">#REF!</definedName>
    <definedName name="HIGH_OPT_IMP_VOLAT" localSheetId="0">#REF!</definedName>
    <definedName name="HIGH_OPT_IMP_VOLAT">#REF!</definedName>
    <definedName name="HIGH_OPT_IMP_VOLAT_OVER_HIST" localSheetId="0">#REF!</definedName>
    <definedName name="HIGH_OPT_IMP_VOLAT_OVER_HIST">#REF!</definedName>
    <definedName name="HIGH_OPT_VOLUME_PUT_CALL_RATIO" localSheetId="0">#REF!</definedName>
    <definedName name="HIGH_OPT_VOLUME_PUT_CALL_RATIO">#REF!</definedName>
    <definedName name="HIST_IBM" localSheetId="0">#REF!</definedName>
    <definedName name="HIST_IBM">#REF!</definedName>
    <definedName name="histCtrl" localSheetId="0">#REF!</definedName>
    <definedName name="histErrorPosition" localSheetId="0">#REF!</definedName>
    <definedName name="histServer" localSheetId="0">#REF!</definedName>
    <definedName name="HOT_BY_OPT_VOLUME" localSheetId="0">#REF!</definedName>
    <definedName name="HOT_BY_OPT_VOLUME">#REF!</definedName>
    <definedName name="HOT_VOLUME" localSheetId="0">#REF!</definedName>
    <definedName name="HOT_VOLUME">#REF!</definedName>
    <definedName name="lastHistRow" localSheetId="0">#REF!</definedName>
    <definedName name="lastMonitorRow" localSheetId="0">#REF!</definedName>
    <definedName name="lastMonitorRow">#REF!</definedName>
    <definedName name="lastScanRow" localSheetId="0">#REF!</definedName>
    <definedName name="lastScanRow">#REF!</definedName>
    <definedName name="LongLev" localSheetId="0">[2]Signals!$C$30</definedName>
    <definedName name="LongLev">[1]Signals!$C$23</definedName>
    <definedName name="LOW_OPT_IMP_VOLAT_OVER_HIST" localSheetId="0">#REF!</definedName>
    <definedName name="LOW_OPT_IMP_VOLAT_OVER_HIST">#REF!</definedName>
    <definedName name="LOW_OPT_VOLUME_PUT_CALL_RATIO" localSheetId="0">#REF!</definedName>
    <definedName name="LOW_OPT_VOLUME_PUT_CALL_RATIO">#REF!</definedName>
    <definedName name="LS">[2]Signals!$B$30</definedName>
    <definedName name="LSRatio">[1]Signals!$B$23</definedName>
    <definedName name="MaxPs" localSheetId="0">[2]Signals!$E$30</definedName>
    <definedName name="MaxPs">[1]Signals!$E$23</definedName>
    <definedName name="mktDepthAsk" localSheetId="0">#REF!</definedName>
    <definedName name="mktDepthAsk">#REF!</definedName>
    <definedName name="mktDepthBid" localSheetId="0">#REF!</definedName>
    <definedName name="mktDepthBid">#REF!</definedName>
    <definedName name="mktdErrorPosition" localSheetId="0">#REF!</definedName>
    <definedName name="mktdErrorPosition">#REF!</definedName>
    <definedName name="mktdRefreshLink" localSheetId="0">#REF!</definedName>
    <definedName name="mktdRefreshLink">#REF!</definedName>
    <definedName name="mktdRefreshRate" localSheetId="0">#REF!</definedName>
    <definedName name="mktdRefreshRate">#REF!</definedName>
    <definedName name="mktdServer" localSheetId="0">#REF!</definedName>
    <definedName name="mktdServer">#REF!</definedName>
    <definedName name="MONTH_QQQQ" localSheetId="0">#REF!</definedName>
    <definedName name="MONTH_QQQQ">#REF!</definedName>
    <definedName name="MOST_ACTIVE_LIST" localSheetId="0">#REF!</definedName>
    <definedName name="MOST_ACTIVE_LIST">#REF!</definedName>
    <definedName name="MOST_ACTIVE_US" localSheetId="0">#REF!</definedName>
    <definedName name="MOST_ACTIVE_US">#REF!</definedName>
    <definedName name="MSFT_FUT" localSheetId="0">#REF!</definedName>
    <definedName name="MSFT_FUT">#REF!</definedName>
    <definedName name="NR">'V2 Monthly'!$G$52</definedName>
    <definedName name="Nstocks" localSheetId="0">[2]Signals!$A$30</definedName>
    <definedName name="Nstocks">[1]Signals!$A$23</definedName>
    <definedName name="ONE_WEEK_MSFT" localSheetId="0">#REF!</definedName>
    <definedName name="ONE_WEEK_MSFT">#REF!</definedName>
    <definedName name="Open_orders_can_be_downloaded_here.">#REF!</definedName>
    <definedName name="openOrdContracts">#REF!</definedName>
    <definedName name="openOrdOrders">#REF!</definedName>
    <definedName name="openOrdStatuses">#REF!</definedName>
    <definedName name="openSubContracts">#REF!</definedName>
    <definedName name="openSubExtended">#REF!</definedName>
    <definedName name="openSubOrders">#REF!</definedName>
    <definedName name="openSubRange">#REF!</definedName>
    <definedName name="openSubStatuses">#REF!</definedName>
    <definedName name="OPT_PC_RATIO" localSheetId="0">#REF!</definedName>
    <definedName name="OPT_PC_RATIO">#REF!</definedName>
    <definedName name="OPT_VOLUME_MOST_ACTIVE" localSheetId="0">#REF!</definedName>
    <definedName name="OPT_VOLUME_MOST_ACTIVE">#REF!</definedName>
    <definedName name="orderCells">#REF!</definedName>
    <definedName name="orderErrorPosition">#REF!</definedName>
    <definedName name="ordersControl">#REF!</definedName>
    <definedName name="ordersErrorPosition">#REF!</definedName>
    <definedName name="orderServer">#REF!</definedName>
    <definedName name="ordersServer">#REF!</definedName>
    <definedName name="Pmat">[1]Signals!$B$5:$CV$19</definedName>
    <definedName name="portfolioValues" localSheetId="0">#REF!</definedName>
    <definedName name="portfolioValues">#REF!</definedName>
    <definedName name="portsCode">#REF!</definedName>
    <definedName name="portsControl">#REF!</definedName>
    <definedName name="portsErrorPosition">#REF!</definedName>
    <definedName name="portsServer">#REF!</definedName>
    <definedName name="portsSubColumn">#REF!</definedName>
    <definedName name="portsTime">#REF!</definedName>
    <definedName name="Pwd">[1]Signals!$J$23</definedName>
    <definedName name="RF">'V2 Monthly'!$G$51</definedName>
    <definedName name="scanCtrl" localSheetId="0">#REF!</definedName>
    <definedName name="scanCtrl">#REF!</definedName>
    <definedName name="scanErrorPosition" localSheetId="0">#REF!</definedName>
    <definedName name="scanErrorPosition">#REF!</definedName>
    <definedName name="scanServer" localSheetId="0">#REF!</definedName>
    <definedName name="scanServer">#REF!</definedName>
    <definedName name="ShortLev" localSheetId="0">[2]Signals!$D$30</definedName>
    <definedName name="ShortLev">[1]Signals!$D$23</definedName>
    <definedName name="subFAAcctCtrl" localSheetId="0">#REF!</definedName>
    <definedName name="subFAAcctCtrl">#REF!</definedName>
    <definedName name="subFAAcctValue" localSheetId="0">#REF!</definedName>
    <definedName name="subFAAcctValue">#REF!</definedName>
    <definedName name="TOP_FUT_GAIN" localSheetId="0">#REF!</definedName>
    <definedName name="TOP_FUT_GAIN">#REF!</definedName>
    <definedName name="TOP_GAIN" localSheetId="0">#REF!</definedName>
    <definedName name="TOP_GAIN">#REF!</definedName>
    <definedName name="TOP_IND_GAIN" localSheetId="0">#REF!</definedName>
    <definedName name="TOP_IND_GAIN">#REF!</definedName>
    <definedName name="TOP_OPT_IMP_VOLAT_GAIN" localSheetId="0">#REF!</definedName>
    <definedName name="TOP_OPT_IMP_VOLAT_GAIN">#REF!</definedName>
    <definedName name="TOP_OPT_IMP_VOLAT_LOSE" localSheetId="0">#REF!</definedName>
    <definedName name="TOP_OPT_IMP_VOLAT_LOSE">#REF!</definedName>
    <definedName name="TOP_OPT_IMP_VOLAT_OVER_HIST" localSheetId="0">#REF!</definedName>
    <definedName name="TOP_OPT_IMP_VOLAT_OVER_HIST">#REF!</definedName>
  </definedNames>
  <calcPr calcId="152511"/>
</workbook>
</file>

<file path=xl/calcChain.xml><?xml version="1.0" encoding="utf-8"?>
<calcChain xmlns="http://schemas.openxmlformats.org/spreadsheetml/2006/main">
  <c r="G52" i="1" l="1"/>
  <c r="O37" i="1"/>
  <c r="P37" i="1" s="1"/>
  <c r="E37" i="1"/>
  <c r="D37" i="1"/>
  <c r="G62" i="1"/>
  <c r="I62" i="1"/>
  <c r="H37" i="1" l="1"/>
  <c r="I37" i="1" s="1"/>
  <c r="F37" i="1"/>
  <c r="G37" i="1" s="1"/>
  <c r="O36" i="1"/>
  <c r="P36" i="1" s="1"/>
  <c r="H36" i="1"/>
  <c r="I36" i="1" s="1"/>
  <c r="F36" i="1"/>
  <c r="G36" i="1" s="1"/>
  <c r="E36" i="1"/>
  <c r="D36" i="1"/>
  <c r="K37" i="1" l="1"/>
  <c r="J37" i="1"/>
  <c r="Q37" i="1"/>
  <c r="Q36" i="1"/>
  <c r="K36" i="1"/>
  <c r="J36" i="1"/>
  <c r="O35" i="1"/>
  <c r="P35" i="1" s="1"/>
  <c r="H35" i="1"/>
  <c r="I35" i="1" s="1"/>
  <c r="F35" i="1"/>
  <c r="G35" i="1" s="1"/>
  <c r="E35" i="1"/>
  <c r="D35" i="1"/>
  <c r="L37" i="1" l="1"/>
  <c r="M37" i="1" s="1"/>
  <c r="L36" i="1"/>
  <c r="M36" i="1"/>
  <c r="Q35" i="1"/>
  <c r="K35" i="1"/>
  <c r="J35" i="1"/>
  <c r="O34" i="1"/>
  <c r="P34" i="1" s="1"/>
  <c r="E34" i="1"/>
  <c r="H34" i="1" s="1"/>
  <c r="I34" i="1" s="1"/>
  <c r="D34" i="1"/>
  <c r="L35" i="1" l="1"/>
  <c r="M35" i="1" s="1"/>
  <c r="Q34" i="1"/>
  <c r="J34" i="1"/>
  <c r="K34" i="1"/>
  <c r="F34" i="1"/>
  <c r="G34" i="1" s="1"/>
  <c r="O33" i="1"/>
  <c r="P33" i="1" s="1"/>
  <c r="E33" i="1"/>
  <c r="H33" i="1" s="1"/>
  <c r="I33" i="1" s="1"/>
  <c r="D33" i="1"/>
  <c r="L34" i="1" l="1"/>
  <c r="M34" i="1"/>
  <c r="Q33" i="1"/>
  <c r="K33" i="1"/>
  <c r="J33" i="1"/>
  <c r="F33" i="1"/>
  <c r="G33" i="1" s="1"/>
  <c r="O32" i="1"/>
  <c r="P32" i="1" s="1"/>
  <c r="H32" i="1"/>
  <c r="I32" i="1" s="1"/>
  <c r="F32" i="1"/>
  <c r="E32" i="1"/>
  <c r="G32" i="1" s="1"/>
  <c r="D32" i="1"/>
  <c r="O31" i="1"/>
  <c r="D31" i="1"/>
  <c r="L33" i="1" l="1"/>
  <c r="M33" i="1"/>
  <c r="Q32" i="1"/>
  <c r="K32" i="1"/>
  <c r="J32" i="1"/>
  <c r="O30" i="1"/>
  <c r="D30" i="1"/>
  <c r="L32" i="1" l="1"/>
  <c r="M32" i="1"/>
  <c r="O29" i="1"/>
  <c r="D29" i="1"/>
  <c r="O28" i="1" l="1"/>
  <c r="D28" i="1"/>
  <c r="O27" i="1" l="1"/>
  <c r="D27" i="1"/>
  <c r="O26" i="1" l="1"/>
  <c r="D26" i="1"/>
  <c r="O25" i="1" l="1"/>
  <c r="D25" i="1"/>
  <c r="O24" i="1" l="1"/>
  <c r="D24" i="1"/>
  <c r="O23" i="1" l="1"/>
  <c r="D23" i="1"/>
  <c r="O22" i="1" l="1"/>
  <c r="D22" i="1"/>
  <c r="O21" i="1" l="1"/>
  <c r="D21" i="1"/>
  <c r="O20" i="1"/>
  <c r="D20" i="1"/>
  <c r="O19" i="1" l="1"/>
  <c r="D19" i="1"/>
  <c r="O18" i="1" l="1"/>
  <c r="D18" i="1"/>
  <c r="O17" i="1" l="1"/>
  <c r="D17" i="1"/>
  <c r="O16" i="1" l="1"/>
  <c r="D16" i="1"/>
  <c r="O15" i="1" l="1"/>
  <c r="D15" i="1"/>
  <c r="O14" i="1" l="1"/>
  <c r="D14" i="1"/>
  <c r="O13" i="1" l="1"/>
  <c r="D13" i="1"/>
  <c r="D12" i="1" l="1"/>
  <c r="O12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E12" i="1"/>
  <c r="E13" i="1" l="1"/>
  <c r="H12" i="1"/>
  <c r="I12" i="1" s="1"/>
  <c r="J12" i="1" s="1"/>
  <c r="G68" i="1"/>
  <c r="G82" i="1"/>
  <c r="F12" i="1"/>
  <c r="F13" i="1" s="1"/>
  <c r="G67" i="1"/>
  <c r="G75" i="1"/>
  <c r="G58" i="1"/>
  <c r="G70" i="1"/>
  <c r="G78" i="1"/>
  <c r="G84" i="1"/>
  <c r="G57" i="1"/>
  <c r="G69" i="1"/>
  <c r="G77" i="1"/>
  <c r="G83" i="1"/>
  <c r="G76" i="1"/>
  <c r="G80" i="1"/>
  <c r="Q12" i="1"/>
  <c r="G54" i="1"/>
  <c r="G53" i="1"/>
  <c r="G13" i="1" l="1"/>
  <c r="E14" i="1"/>
  <c r="F14" i="1" s="1"/>
  <c r="H13" i="1"/>
  <c r="I13" i="1" s="1"/>
  <c r="K12" i="1"/>
  <c r="L12" i="1" s="1"/>
  <c r="G81" i="1"/>
  <c r="G12" i="1"/>
  <c r="G71" i="1"/>
  <c r="G64" i="1"/>
  <c r="G72" i="1"/>
  <c r="G59" i="1"/>
  <c r="G73" i="1"/>
  <c r="G14" i="1" l="1"/>
  <c r="H14" i="1"/>
  <c r="I14" i="1" s="1"/>
  <c r="E15" i="1"/>
  <c r="F15" i="1" s="1"/>
  <c r="K13" i="1"/>
  <c r="L13" i="1" s="1"/>
  <c r="Q13" i="1"/>
  <c r="J13" i="1"/>
  <c r="M12" i="1"/>
  <c r="G74" i="1"/>
  <c r="G15" i="1" l="1"/>
  <c r="K14" i="1"/>
  <c r="H15" i="1"/>
  <c r="I15" i="1" s="1"/>
  <c r="E16" i="1"/>
  <c r="M13" i="1"/>
  <c r="L14" i="1"/>
  <c r="J14" i="1"/>
  <c r="Q14" i="1"/>
  <c r="M14" i="1" l="1"/>
  <c r="K15" i="1"/>
  <c r="L15" i="1" s="1"/>
  <c r="E17" i="1"/>
  <c r="H16" i="1"/>
  <c r="I16" i="1" s="1"/>
  <c r="J15" i="1"/>
  <c r="Q15" i="1"/>
  <c r="F16" i="1"/>
  <c r="F17" i="1" s="1"/>
  <c r="G16" i="1" l="1"/>
  <c r="F18" i="1"/>
  <c r="J16" i="1"/>
  <c r="Q16" i="1"/>
  <c r="K16" i="1"/>
  <c r="L16" i="1" s="1"/>
  <c r="M15" i="1"/>
  <c r="G17" i="1"/>
  <c r="E18" i="1"/>
  <c r="H17" i="1"/>
  <c r="I17" i="1" s="1"/>
  <c r="G18" i="1" l="1"/>
  <c r="J17" i="1"/>
  <c r="Q17" i="1"/>
  <c r="H18" i="1"/>
  <c r="I18" i="1" s="1"/>
  <c r="E19" i="1"/>
  <c r="F19" i="1" s="1"/>
  <c r="K17" i="1"/>
  <c r="L17" i="1" s="1"/>
  <c r="M16" i="1"/>
  <c r="K18" i="1" l="1"/>
  <c r="L18" i="1" s="1"/>
  <c r="M17" i="1"/>
  <c r="H19" i="1"/>
  <c r="I19" i="1" s="1"/>
  <c r="E20" i="1"/>
  <c r="E21" i="1" s="1"/>
  <c r="G19" i="1"/>
  <c r="J18" i="1"/>
  <c r="Q18" i="1"/>
  <c r="E22" i="1" l="1"/>
  <c r="F20" i="1"/>
  <c r="F21" i="1" s="1"/>
  <c r="L19" i="1"/>
  <c r="H20" i="1"/>
  <c r="I20" i="1" s="1"/>
  <c r="K19" i="1"/>
  <c r="M18" i="1"/>
  <c r="J19" i="1"/>
  <c r="Q19" i="1"/>
  <c r="G21" i="1" l="1"/>
  <c r="F22" i="1"/>
  <c r="E23" i="1"/>
  <c r="E24" i="1" s="1"/>
  <c r="H22" i="1"/>
  <c r="I22" i="1" s="1"/>
  <c r="G20" i="1"/>
  <c r="H21" i="1"/>
  <c r="I21" i="1" s="1"/>
  <c r="Q20" i="1"/>
  <c r="J20" i="1"/>
  <c r="K20" i="1"/>
  <c r="M19" i="1"/>
  <c r="E25" i="1" l="1"/>
  <c r="K21" i="1"/>
  <c r="K22" i="1"/>
  <c r="Q22" i="1"/>
  <c r="J22" i="1"/>
  <c r="G22" i="1"/>
  <c r="F23" i="1"/>
  <c r="H23" i="1"/>
  <c r="I23" i="1" s="1"/>
  <c r="Q21" i="1"/>
  <c r="J21" i="1"/>
  <c r="L20" i="1"/>
  <c r="G23" i="1" l="1"/>
  <c r="F24" i="1"/>
  <c r="K23" i="1"/>
  <c r="E26" i="1"/>
  <c r="H24" i="1"/>
  <c r="I24" i="1" s="1"/>
  <c r="M20" i="1"/>
  <c r="L21" i="1"/>
  <c r="Q23" i="1"/>
  <c r="J23" i="1"/>
  <c r="E27" i="1" l="1"/>
  <c r="G24" i="1"/>
  <c r="F25" i="1"/>
  <c r="H25" i="1"/>
  <c r="I25" i="1" s="1"/>
  <c r="J24" i="1"/>
  <c r="Q24" i="1"/>
  <c r="K24" i="1"/>
  <c r="L22" i="1"/>
  <c r="M21" i="1"/>
  <c r="G25" i="1" l="1"/>
  <c r="F26" i="1"/>
  <c r="E28" i="1"/>
  <c r="H27" i="1"/>
  <c r="I27" i="1" s="1"/>
  <c r="K25" i="1"/>
  <c r="J25" i="1"/>
  <c r="Q25" i="1"/>
  <c r="H26" i="1"/>
  <c r="I26" i="1" s="1"/>
  <c r="M22" i="1"/>
  <c r="L23" i="1"/>
  <c r="J26" i="1" l="1"/>
  <c r="Q26" i="1"/>
  <c r="M23" i="1"/>
  <c r="L24" i="1"/>
  <c r="K26" i="1"/>
  <c r="F27" i="1"/>
  <c r="G26" i="1"/>
  <c r="Q27" i="1"/>
  <c r="J27" i="1"/>
  <c r="E29" i="1"/>
  <c r="H28" i="1"/>
  <c r="I28" i="1" s="1"/>
  <c r="L25" i="1" l="1"/>
  <c r="M24" i="1"/>
  <c r="J28" i="1"/>
  <c r="Q28" i="1"/>
  <c r="G27" i="1"/>
  <c r="F28" i="1"/>
  <c r="H29" i="1"/>
  <c r="I29" i="1" s="1"/>
  <c r="E30" i="1"/>
  <c r="K27" i="1"/>
  <c r="J29" i="1" l="1"/>
  <c r="Q29" i="1"/>
  <c r="K28" i="1"/>
  <c r="M25" i="1"/>
  <c r="L26" i="1"/>
  <c r="E31" i="1"/>
  <c r="G28" i="1"/>
  <c r="F29" i="1"/>
  <c r="G63" i="1"/>
  <c r="G60" i="1"/>
  <c r="G65" i="1" l="1"/>
  <c r="G66" i="1"/>
  <c r="G61" i="1"/>
  <c r="L27" i="1"/>
  <c r="M26" i="1"/>
  <c r="K29" i="1"/>
  <c r="G29" i="1"/>
  <c r="F30" i="1"/>
  <c r="H31" i="1" s="1"/>
  <c r="I31" i="1" s="1"/>
  <c r="H30" i="1"/>
  <c r="I30" i="1" s="1"/>
  <c r="Q31" i="1" l="1"/>
  <c r="J31" i="1"/>
  <c r="I76" i="1"/>
  <c r="J30" i="1"/>
  <c r="Q30" i="1"/>
  <c r="I77" i="1"/>
  <c r="I58" i="1"/>
  <c r="I70" i="1"/>
  <c r="I82" i="1"/>
  <c r="I80" i="1"/>
  <c r="I81" i="1" s="1"/>
  <c r="I83" i="1"/>
  <c r="I67" i="1"/>
  <c r="I75" i="1"/>
  <c r="I84" i="1"/>
  <c r="I57" i="1"/>
  <c r="I78" i="1"/>
  <c r="I69" i="1"/>
  <c r="K30" i="1"/>
  <c r="L28" i="1"/>
  <c r="M27" i="1"/>
  <c r="G30" i="1"/>
  <c r="F31" i="1"/>
  <c r="G31" i="1" s="1"/>
  <c r="G79" i="1" s="1"/>
  <c r="G88" i="1" s="1"/>
  <c r="G89" i="1"/>
  <c r="G87" i="1"/>
  <c r="G86" i="1"/>
  <c r="G90" i="1"/>
  <c r="I68" i="1" l="1"/>
  <c r="I73" i="1"/>
  <c r="I71" i="1"/>
  <c r="I59" i="1"/>
  <c r="I64" i="1"/>
  <c r="I72" i="1"/>
  <c r="L29" i="1"/>
  <c r="M28" i="1"/>
  <c r="K31" i="1"/>
  <c r="I85" i="1"/>
  <c r="I91" i="1" s="1"/>
  <c r="I63" i="1"/>
  <c r="I60" i="1"/>
  <c r="I74" i="1" l="1"/>
  <c r="I65" i="1"/>
  <c r="I61" i="1"/>
  <c r="I66" i="1"/>
  <c r="L30" i="1"/>
  <c r="M29" i="1"/>
  <c r="I86" i="1" l="1"/>
  <c r="I87" i="1"/>
  <c r="I89" i="1"/>
  <c r="I90" i="1"/>
  <c r="L31" i="1"/>
  <c r="M31" i="1" s="1"/>
  <c r="M30" i="1"/>
  <c r="I79" i="1" l="1"/>
  <c r="I88" i="1" s="1"/>
</calcChain>
</file>

<file path=xl/sharedStrings.xml><?xml version="1.0" encoding="utf-8"?>
<sst xmlns="http://schemas.openxmlformats.org/spreadsheetml/2006/main" count="84" uniqueCount="83">
  <si>
    <t>Max VAMI</t>
  </si>
  <si>
    <t>S&amp;P 500
ROR</t>
  </si>
  <si>
    <t>RF rate:</t>
  </si>
  <si>
    <t>Gross gain (sum positive RORs):</t>
  </si>
  <si>
    <t>Gross loss (sum negative RORs):</t>
  </si>
  <si>
    <t>Net profit on fixed capital:</t>
  </si>
  <si>
    <t>Net profit:</t>
  </si>
  <si>
    <t>Compound average annual ROR:</t>
  </si>
  <si>
    <t>Downside deviation (below MAR=RF)</t>
  </si>
  <si>
    <t>Kurtosis of monthly RORs:</t>
  </si>
  <si>
    <t>Skewness of monthly RORs:</t>
  </si>
  <si>
    <t>S&amp;P 500 return since strategy inception:</t>
  </si>
  <si>
    <t>S&amp;P 500 (SPX) ROR, annualized:</t>
  </si>
  <si>
    <t>Strategy Alpha, annualized:</t>
  </si>
  <si>
    <t>Correlation coefficient, rel. to SPX:</t>
  </si>
  <si>
    <t>R Square:</t>
  </si>
  <si>
    <t>Tracking error, rel. to SPX, annualized:</t>
  </si>
  <si>
    <t>Sharpe Ratio (RF):</t>
  </si>
  <si>
    <t>Sortino Ratio (MAR=RF):</t>
  </si>
  <si>
    <t>Calmar Ratio:</t>
  </si>
  <si>
    <t>Jensen's Alpha, annualized:</t>
  </si>
  <si>
    <t>Active premium, rel. to SPX, annualized:</t>
  </si>
  <si>
    <t>Information Ratio, rel. to SPX:</t>
  </si>
  <si>
    <t>Trading period, months:</t>
  </si>
  <si>
    <t>Annualized standard dev. of monthly ROR:</t>
  </si>
  <si>
    <t># Positive months:</t>
  </si>
  <si>
    <t># Negative months:</t>
  </si>
  <si>
    <t>Average positive monthly ROR:</t>
  </si>
  <si>
    <t>Average negative monthly ROR:</t>
  </si>
  <si>
    <t>Ratio avg. pos./avg. neg. monthly ROR:</t>
  </si>
  <si>
    <t>Max. monthly ROR:</t>
  </si>
  <si>
    <t>Min. monthly ROR:</t>
  </si>
  <si>
    <t>Worst drawdown, on monthly basis:</t>
  </si>
  <si>
    <t>Strategy Alpha rel. to SPX, monthly:</t>
  </si>
  <si>
    <t>Month #</t>
  </si>
  <si>
    <t>Month</t>
  </si>
  <si>
    <t>ROR Before Perf. Fee</t>
  </si>
  <si>
    <t>VAMI Before Fees</t>
  </si>
  <si>
    <t>Pro-Forma ROR</t>
  </si>
  <si>
    <t>Pro-Forma ROR&lt;RF</t>
  </si>
  <si>
    <t>Pro-Forma VAMI</t>
  </si>
  <si>
    <t>Pro-Forma Max. VAMI</t>
  </si>
  <si>
    <t>Pro-Forma Drawdown</t>
  </si>
  <si>
    <t>S&amp;P 500
Index</t>
  </si>
  <si>
    <t>S&amp;P 500
VAMI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</si>
  <si>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</si>
  <si>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</si>
  <si>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</si>
  <si>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</si>
  <si>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</si>
  <si>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</si>
  <si>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</si>
  <si>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</si>
  <si>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</si>
  <si>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</si>
  <si>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</si>
  <si>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</si>
  <si>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</si>
  <si>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Drawdown (Before Fees)</t>
  </si>
  <si>
    <t>(14)</t>
  </si>
  <si>
    <t>(15)</t>
  </si>
  <si>
    <t>(16)</t>
  </si>
  <si>
    <t>Perfor-mance Fee, %</t>
  </si>
  <si>
    <t>(17)</t>
  </si>
  <si>
    <t>ROR&lt;RF</t>
  </si>
  <si>
    <t xml:space="preserve">   &lt;- Every month change the formula in this field only</t>
  </si>
  <si>
    <t>Performance Statistics:</t>
  </si>
  <si>
    <t>n/a</t>
  </si>
  <si>
    <t>Management fee: 0%</t>
  </si>
  <si>
    <t>Return since inception:</t>
  </si>
  <si>
    <t>YTD ROR:</t>
  </si>
  <si>
    <t>Before fees</t>
  </si>
  <si>
    <t>Net of Performance Fees:</t>
  </si>
  <si>
    <t xml:space="preserve"> &lt;&lt; Change this row formula on end of January</t>
  </si>
  <si>
    <t>(Based on monthly account statements from proprietary trading)</t>
  </si>
  <si>
    <t>Performance fee: 20% (calculated monthly, based on HWM)</t>
  </si>
  <si>
    <t>Strategy Beta, rel. to SPX:</t>
  </si>
  <si>
    <t>Return last 12 months:</t>
  </si>
  <si>
    <t>% Profitable months:</t>
  </si>
  <si>
    <t>VAMI - growth of $1,000:</t>
  </si>
  <si>
    <r>
      <rPr>
        <b/>
        <sz val="9"/>
        <rFont val="Arial"/>
        <family val="2"/>
      </rPr>
      <t xml:space="preserve">Profit to loss ratio - Profit factor </t>
    </r>
    <r>
      <rPr>
        <sz val="9"/>
        <rFont val="Arial"/>
        <family val="2"/>
      </rPr>
      <t xml:space="preserve"> (ratio: gross profit/gross loss):</t>
    </r>
  </si>
  <si>
    <t>V2 Actual Trading Results</t>
  </si>
  <si>
    <t>V2-SPX 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</si>
</sst>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164" formatCode="#,##0.000"/>
    <numFmt numFmtId="165" formatCode="0.00%;[Red]\(0.00%\)"/>
    <numFmt numFmtId="166" formatCode="0.000%;[Red]\(0.000%\)"/>
    <numFmt numFmtId="167" formatCode="&quot;$&quot;#,##0.0_);[Red]\(&quot;$&quot;#,##0.0\)"/>
    <numFmt numFmtId="168" formatCode="0.0%"/>
    <numFmt numFmtId="169" formatCode="0.00_);[Red]\(0.00\)"/>
    <numFmt numFmtId="170" formatCode="0.000_);[Red]\(0.000\)"/>
    <numFmt numFmtId="171" formatCode="0.0000"/>
    <numFmt numFmtId="172" formatCode="[$-409]mmm\-yy;@"/>
    <numFmt numFmtId="173" formatCode="#,##0.0_);[Red]\(#,##0.0\)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9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15" fontId="3" fillId="0" borderId="0" xfId="1" applyNumberFormat="1" applyFont="1"/>
    <xf numFmtId="165" fontId="4" fillId="0" borderId="0" xfId="1" applyNumberFormat="1" applyFont="1"/>
    <xf numFmtId="0" fontId="4" fillId="0" borderId="0" xfId="1" applyFont="1"/>
    <xf numFmtId="4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6" fontId="3" fillId="0" borderId="0" xfId="1" applyNumberFormat="1" applyFont="1"/>
    <xf numFmtId="40" fontId="3" fillId="0" borderId="0" xfId="1" applyNumberFormat="1" applyFont="1"/>
    <xf numFmtId="0" fontId="3" fillId="0" borderId="0" xfId="1" applyNumberFormat="1" applyFont="1"/>
    <xf numFmtId="164" fontId="3" fillId="0" borderId="0" xfId="1" applyNumberFormat="1" applyFont="1"/>
    <xf numFmtId="0" fontId="1" fillId="0" borderId="0" xfId="1" applyAlignment="1">
      <alignment horizontal="left"/>
    </xf>
    <xf numFmtId="165" fontId="1" fillId="0" borderId="0" xfId="1" applyNumberFormat="1"/>
    <xf numFmtId="9" fontId="4" fillId="0" borderId="0" xfId="1" applyNumberFormat="1" applyFont="1"/>
    <xf numFmtId="10" fontId="4" fillId="0" borderId="0" xfId="1" applyNumberFormat="1" applyFont="1"/>
    <xf numFmtId="167" fontId="4" fillId="0" borderId="0" xfId="1" applyNumberFormat="1" applyFont="1"/>
    <xf numFmtId="168" fontId="4" fillId="0" borderId="0" xfId="1" applyNumberFormat="1" applyFont="1"/>
    <xf numFmtId="169" fontId="4" fillId="0" borderId="0" xfId="1" applyNumberFormat="1" applyFont="1"/>
    <xf numFmtId="170" fontId="4" fillId="0" borderId="0" xfId="1" applyNumberFormat="1" applyFont="1"/>
    <xf numFmtId="171" fontId="4" fillId="0" borderId="0" xfId="1" applyNumberFormat="1" applyFont="1"/>
    <xf numFmtId="169" fontId="3" fillId="0" borderId="0" xfId="1" applyNumberFormat="1" applyFont="1"/>
    <xf numFmtId="172" fontId="3" fillId="0" borderId="0" xfId="1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" fontId="7" fillId="0" borderId="2" xfId="60" applyNumberFormat="1" applyFont="1" applyBorder="1" applyAlignment="1" applyProtection="1">
      <alignment horizontal="center"/>
    </xf>
    <xf numFmtId="172" fontId="7" fillId="0" borderId="9" xfId="60" applyNumberFormat="1" applyFont="1" applyBorder="1" applyAlignment="1" applyProtection="1">
      <alignment horizontal="center"/>
    </xf>
    <xf numFmtId="8" fontId="7" fillId="0" borderId="0" xfId="0" applyNumberFormat="1" applyFont="1" applyAlignment="1">
      <alignment horizontal="center"/>
    </xf>
    <xf numFmtId="40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6" fontId="7" fillId="0" borderId="10" xfId="0" applyNumberFormat="1" applyFont="1" applyBorder="1" applyAlignment="1">
      <alignment horizontal="center"/>
    </xf>
    <xf numFmtId="40" fontId="7" fillId="0" borderId="11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1" fontId="7" fillId="0" borderId="12" xfId="60" applyNumberFormat="1" applyFont="1" applyBorder="1" applyAlignment="1" applyProtection="1">
      <alignment horizontal="center"/>
    </xf>
    <xf numFmtId="8" fontId="7" fillId="0" borderId="4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/>
    </xf>
    <xf numFmtId="1" fontId="3" fillId="0" borderId="0" xfId="1" applyNumberFormat="1" applyFont="1"/>
    <xf numFmtId="0" fontId="9" fillId="0" borderId="0" xfId="1" applyFont="1"/>
    <xf numFmtId="165" fontId="3" fillId="0" borderId="0" xfId="1" applyNumberFormat="1" applyFont="1"/>
    <xf numFmtId="2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0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" fontId="7" fillId="0" borderId="0" xfId="60" applyNumberFormat="1" applyFont="1" applyBorder="1" applyAlignment="1" applyProtection="1">
      <alignment horizontal="center"/>
    </xf>
    <xf numFmtId="166" fontId="4" fillId="0" borderId="0" xfId="1" applyNumberFormat="1" applyFont="1" applyAlignment="1"/>
    <xf numFmtId="0" fontId="10" fillId="0" borderId="0" xfId="1" applyFont="1"/>
    <xf numFmtId="173" fontId="4" fillId="0" borderId="0" xfId="1" applyNumberFormat="1" applyFont="1"/>
    <xf numFmtId="168" fontId="1" fillId="0" borderId="0" xfId="1" applyNumberFormat="1"/>
    <xf numFmtId="4" fontId="6" fillId="0" borderId="4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</cellXfs>
  <cellStyles count="61">
    <cellStyle name="20% - Accent1 2" xfId="2"/>
    <cellStyle name="20% - Accent1 3" xfId="3"/>
    <cellStyle name="20% - Accent1 4" xfId="4"/>
    <cellStyle name="20% - Accent1 5" xfId="5"/>
    <cellStyle name="20% - Accent2 2" xfId="6"/>
    <cellStyle name="20% - Accent2 3" xfId="7"/>
    <cellStyle name="20% - Accent2 4" xfId="8"/>
    <cellStyle name="20% - Accent2 5" xfId="9"/>
    <cellStyle name="20% - Accent3 2" xfId="10"/>
    <cellStyle name="20% - Accent3 3" xfId="11"/>
    <cellStyle name="20% - Accent3 4" xfId="12"/>
    <cellStyle name="20% - Accent3 5" xfId="13"/>
    <cellStyle name="20% - Accent4 2" xfId="14"/>
    <cellStyle name="20% - Accent4 3" xfId="15"/>
    <cellStyle name="20% - Accent4 4" xfId="16"/>
    <cellStyle name="20% - Accent4 5" xfId="17"/>
    <cellStyle name="20% - Accent5 2" xfId="18"/>
    <cellStyle name="20% - Accent5 3" xfId="19"/>
    <cellStyle name="20% - Accent5 4" xfId="20"/>
    <cellStyle name="20% - Accent5 5" xfId="21"/>
    <cellStyle name="20% - Accent6 2" xfId="22"/>
    <cellStyle name="20% - Accent6 3" xfId="23"/>
    <cellStyle name="20% - Accent6 4" xfId="24"/>
    <cellStyle name="20% - Accent6 5" xfId="25"/>
    <cellStyle name="40% - Accent1 2" xfId="26"/>
    <cellStyle name="40% - Accent1 3" xfId="27"/>
    <cellStyle name="40% - Accent1 4" xfId="28"/>
    <cellStyle name="40% - Accent1 5" xfId="29"/>
    <cellStyle name="40% - Accent2 2" xfId="30"/>
    <cellStyle name="40% - Accent2 3" xfId="31"/>
    <cellStyle name="40% - Accent2 4" xfId="32"/>
    <cellStyle name="40% - Accent2 5" xfId="33"/>
    <cellStyle name="40% - Accent3 2" xfId="34"/>
    <cellStyle name="40% - Accent3 3" xfId="35"/>
    <cellStyle name="40% - Accent3 4" xfId="36"/>
    <cellStyle name="40% - Accent3 5" xfId="37"/>
    <cellStyle name="40% - Accent4 2" xfId="38"/>
    <cellStyle name="40% - Accent4 3" xfId="39"/>
    <cellStyle name="40% - Accent4 4" xfId="40"/>
    <cellStyle name="40% - Accent4 5" xfId="41"/>
    <cellStyle name="40% - Accent5 2" xfId="42"/>
    <cellStyle name="40% - Accent5 3" xfId="43"/>
    <cellStyle name="40% - Accent5 4" xfId="44"/>
    <cellStyle name="40% - Accent5 5" xfId="45"/>
    <cellStyle name="40% - Accent6 2" xfId="46"/>
    <cellStyle name="40% - Accent6 3" xfId="47"/>
    <cellStyle name="40% - Accent6 4" xfId="48"/>
    <cellStyle name="40% - Accent6 5" xfId="49"/>
    <cellStyle name="Hyperlink" xfId="60" builtinId="8"/>
    <cellStyle name="Normal" xfId="0" builtinId="0"/>
    <cellStyle name="Normal 2" xfId="1"/>
    <cellStyle name="Normal 3" xfId="50"/>
    <cellStyle name="Normal 4" xfId="51"/>
    <cellStyle name="Normal 5" xfId="52"/>
    <cellStyle name="Normal 6" xfId="53"/>
    <cellStyle name="Normal 7" xfId="54"/>
    <cellStyle name="Note 2" xfId="55"/>
    <cellStyle name="Note 3" xfId="56"/>
    <cellStyle name="Note 4" xfId="57"/>
    <cellStyle name="Note 5" xfId="58"/>
    <cellStyle name="Note 6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Trading Performance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Growth of $1,000 - Value Added Monthly Index (VAMI)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817915719283788"/>
          <c:y val="9.50691661763007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610090405365992E-2"/>
          <c:y val="9.5691182706965125E-2"/>
          <c:w val="0.90020737642169724"/>
          <c:h val="0.70777544728307618"/>
        </c:manualLayout>
      </c:layout>
      <c:lineChart>
        <c:grouping val="standard"/>
        <c:varyColors val="0"/>
        <c:ser>
          <c:idx val="0"/>
          <c:order val="0"/>
          <c:tx>
            <c:v>VAMI Before Perf. Fees</c:v>
          </c:tx>
          <c:spPr>
            <a:ln w="25400"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'V2 Monthly'!$B$11:$B$48</c:f>
              <c:numCache>
                <c:formatCode>[$-409]mmm\-yy;@</c:formatCode>
                <c:ptCount val="38"/>
                <c:pt idx="0">
                  <c:v>42323</c:v>
                </c:pt>
                <c:pt idx="1">
                  <c:v>42353</c:v>
                </c:pt>
                <c:pt idx="2">
                  <c:v>42385</c:v>
                </c:pt>
                <c:pt idx="3">
                  <c:v>42417</c:v>
                </c:pt>
                <c:pt idx="4">
                  <c:v>42445</c:v>
                </c:pt>
                <c:pt idx="5">
                  <c:v>42473</c:v>
                </c:pt>
                <c:pt idx="6">
                  <c:v>42501</c:v>
                </c:pt>
                <c:pt idx="7">
                  <c:v>42529</c:v>
                </c:pt>
                <c:pt idx="8">
                  <c:v>42557</c:v>
                </c:pt>
                <c:pt idx="9">
                  <c:v>42585</c:v>
                </c:pt>
                <c:pt idx="10">
                  <c:v>42629</c:v>
                </c:pt>
                <c:pt idx="11">
                  <c:v>42673</c:v>
                </c:pt>
                <c:pt idx="12">
                  <c:v>42690</c:v>
                </c:pt>
                <c:pt idx="13">
                  <c:v>42707</c:v>
                </c:pt>
                <c:pt idx="14">
                  <c:v>42752</c:v>
                </c:pt>
                <c:pt idx="15">
                  <c:v>42783</c:v>
                </c:pt>
                <c:pt idx="16">
                  <c:v>42811</c:v>
                </c:pt>
                <c:pt idx="17">
                  <c:v>42842</c:v>
                </c:pt>
                <c:pt idx="18">
                  <c:v>42872</c:v>
                </c:pt>
                <c:pt idx="19">
                  <c:v>42903</c:v>
                </c:pt>
                <c:pt idx="20">
                  <c:v>42933</c:v>
                </c:pt>
                <c:pt idx="21">
                  <c:v>42964</c:v>
                </c:pt>
                <c:pt idx="22">
                  <c:v>42995</c:v>
                </c:pt>
                <c:pt idx="23">
                  <c:v>43025</c:v>
                </c:pt>
                <c:pt idx="24">
                  <c:v>43056</c:v>
                </c:pt>
                <c:pt idx="25">
                  <c:v>43086</c:v>
                </c:pt>
                <c:pt idx="26">
                  <c:v>43117</c:v>
                </c:pt>
              </c:numCache>
            </c:numRef>
          </c:cat>
          <c:val>
            <c:numRef>
              <c:f>'V2 Monthly'!$E$11:$E$48</c:f>
              <c:numCache>
                <c:formatCode>#,##0.00_);[Red]\(#,##0.00\)</c:formatCode>
                <c:ptCount val="38"/>
                <c:pt idx="0">
                  <c:v>1000</c:v>
                </c:pt>
                <c:pt idx="1">
                  <c:v>993.75</c:v>
                </c:pt>
                <c:pt idx="2">
                  <c:v>976.70718750000003</c:v>
                </c:pt>
                <c:pt idx="3">
                  <c:v>972.75152339062504</c:v>
                </c:pt>
                <c:pt idx="4">
                  <c:v>998.94772191553443</c:v>
                </c:pt>
                <c:pt idx="5">
                  <c:v>996.79998431341608</c:v>
                </c:pt>
                <c:pt idx="6">
                  <c:v>1006.3991681623543</c:v>
                </c:pt>
                <c:pt idx="7">
                  <c:v>1067.8499013703474</c:v>
                </c:pt>
                <c:pt idx="8">
                  <c:v>1079.5878198914629</c:v>
                </c:pt>
                <c:pt idx="9">
                  <c:v>1084.955862712831</c:v>
                </c:pt>
                <c:pt idx="10">
                  <c:v>1071.9016737726704</c:v>
                </c:pt>
                <c:pt idx="11">
                  <c:v>1067.9712783103644</c:v>
                </c:pt>
                <c:pt idx="12">
                  <c:v>1088.1385809371577</c:v>
                </c:pt>
                <c:pt idx="13">
                  <c:v>1094.7476626431246</c:v>
                </c:pt>
                <c:pt idx="14">
                  <c:v>1099.9915039471853</c:v>
                </c:pt>
                <c:pt idx="15">
                  <c:v>1102.917481347685</c:v>
                </c:pt>
                <c:pt idx="16">
                  <c:v>1107.4504721960241</c:v>
                </c:pt>
                <c:pt idx="17">
                  <c:v>1107.8159308518486</c:v>
                </c:pt>
                <c:pt idx="18">
                  <c:v>1120.7773772428154</c:v>
                </c:pt>
                <c:pt idx="19">
                  <c:v>1114.4337772876211</c:v>
                </c:pt>
                <c:pt idx="20">
                  <c:v>1112.8624256616456</c:v>
                </c:pt>
                <c:pt idx="21">
                  <c:v>1123.5904194450241</c:v>
                </c:pt>
                <c:pt idx="22">
                  <c:v>1132.5791428005843</c:v>
                </c:pt>
                <c:pt idx="23">
                  <c:v>1136.0901381432664</c:v>
                </c:pt>
                <c:pt idx="24">
                  <c:v>1132.5341760108779</c:v>
                </c:pt>
                <c:pt idx="25">
                  <c:v>1129.1365734828453</c:v>
                </c:pt>
                <c:pt idx="26">
                  <c:v>1108.3943346279655</c:v>
                </c:pt>
              </c:numCache>
            </c:numRef>
          </c:val>
          <c:smooth val="0"/>
        </c:ser>
        <c:ser>
          <c:idx val="1"/>
          <c:order val="1"/>
          <c:tx>
            <c:v>VAMI After Fees</c:v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'V2 Monthly'!$B$11:$B$48</c:f>
              <c:numCache>
                <c:formatCode>[$-409]mmm\-yy;@</c:formatCode>
                <c:ptCount val="38"/>
                <c:pt idx="0">
                  <c:v>42323</c:v>
                </c:pt>
                <c:pt idx="1">
                  <c:v>42353</c:v>
                </c:pt>
                <c:pt idx="2">
                  <c:v>42385</c:v>
                </c:pt>
                <c:pt idx="3">
                  <c:v>42417</c:v>
                </c:pt>
                <c:pt idx="4">
                  <c:v>42445</c:v>
                </c:pt>
                <c:pt idx="5">
                  <c:v>42473</c:v>
                </c:pt>
                <c:pt idx="6">
                  <c:v>42501</c:v>
                </c:pt>
                <c:pt idx="7">
                  <c:v>42529</c:v>
                </c:pt>
                <c:pt idx="8">
                  <c:v>42557</c:v>
                </c:pt>
                <c:pt idx="9">
                  <c:v>42585</c:v>
                </c:pt>
                <c:pt idx="10">
                  <c:v>42629</c:v>
                </c:pt>
                <c:pt idx="11">
                  <c:v>42673</c:v>
                </c:pt>
                <c:pt idx="12">
                  <c:v>42690</c:v>
                </c:pt>
                <c:pt idx="13">
                  <c:v>42707</c:v>
                </c:pt>
                <c:pt idx="14">
                  <c:v>42752</c:v>
                </c:pt>
                <c:pt idx="15">
                  <c:v>42783</c:v>
                </c:pt>
                <c:pt idx="16">
                  <c:v>42811</c:v>
                </c:pt>
                <c:pt idx="17">
                  <c:v>42842</c:v>
                </c:pt>
                <c:pt idx="18">
                  <c:v>42872</c:v>
                </c:pt>
                <c:pt idx="19">
                  <c:v>42903</c:v>
                </c:pt>
                <c:pt idx="20">
                  <c:v>42933</c:v>
                </c:pt>
                <c:pt idx="21">
                  <c:v>42964</c:v>
                </c:pt>
                <c:pt idx="22">
                  <c:v>42995</c:v>
                </c:pt>
                <c:pt idx="23">
                  <c:v>43025</c:v>
                </c:pt>
                <c:pt idx="24">
                  <c:v>43056</c:v>
                </c:pt>
                <c:pt idx="25">
                  <c:v>43086</c:v>
                </c:pt>
                <c:pt idx="26">
                  <c:v>43117</c:v>
                </c:pt>
              </c:numCache>
            </c:numRef>
          </c:cat>
          <c:val>
            <c:numRef>
              <c:f>'V2 Monthly'!$K$11:$K$48</c:f>
              <c:numCache>
                <c:formatCode>#,##0.00_);[Red]\(#,##0.00\)</c:formatCode>
                <c:ptCount val="38"/>
                <c:pt idx="0">
                  <c:v>1000</c:v>
                </c:pt>
                <c:pt idx="1">
                  <c:v>993.75</c:v>
                </c:pt>
                <c:pt idx="2">
                  <c:v>976.70718750000003</c:v>
                </c:pt>
                <c:pt idx="3">
                  <c:v>972.75152339062504</c:v>
                </c:pt>
                <c:pt idx="4">
                  <c:v>998.94772191553443</c:v>
                </c:pt>
                <c:pt idx="5">
                  <c:v>996.79998431341608</c:v>
                </c:pt>
                <c:pt idx="6">
                  <c:v>1005.1234300175836</c:v>
                </c:pt>
                <c:pt idx="7">
                  <c:v>1054.2216993270824</c:v>
                </c:pt>
                <c:pt idx="8">
                  <c:v>1063.4921920388492</c:v>
                </c:pt>
                <c:pt idx="9">
                  <c:v>1067.7226003645965</c:v>
                </c:pt>
                <c:pt idx="10">
                  <c:v>1054.8757620370097</c:v>
                </c:pt>
                <c:pt idx="11">
                  <c:v>1051.0077963365604</c:v>
                </c:pt>
                <c:pt idx="12">
                  <c:v>1070.238138497567</c:v>
                </c:pt>
                <c:pt idx="13">
                  <c:v>1075.4384256125265</c:v>
                </c:pt>
                <c:pt idx="14">
                  <c:v>1079.5595056594739</c:v>
                </c:pt>
                <c:pt idx="15">
                  <c:v>1081.8568082875172</c:v>
                </c:pt>
                <c:pt idx="16">
                  <c:v>1085.4139534731664</c:v>
                </c:pt>
                <c:pt idx="17">
                  <c:v>1085.7005027568835</c:v>
                </c:pt>
                <c:pt idx="18">
                  <c:v>1095.8626594626878</c:v>
                </c:pt>
                <c:pt idx="19">
                  <c:v>1089.6600768101291</c:v>
                </c:pt>
                <c:pt idx="20">
                  <c:v>1088.1236561018268</c:v>
                </c:pt>
                <c:pt idx="21">
                  <c:v>1098.0669512389934</c:v>
                </c:pt>
                <c:pt idx="22">
                  <c:v>1105.0945797269228</c:v>
                </c:pt>
                <c:pt idx="23">
                  <c:v>1107.8352142846456</c:v>
                </c:pt>
                <c:pt idx="24">
                  <c:v>1104.3676900639348</c:v>
                </c:pt>
                <c:pt idx="25">
                  <c:v>1101.054586993743</c:v>
                </c:pt>
                <c:pt idx="26">
                  <c:v>1080.828214230668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22128"/>
        <c:axId val="311722688"/>
      </c:lineChart>
      <c:dateAx>
        <c:axId val="31172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50196221566054244"/>
              <c:y val="0.9213140857392802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1722688"/>
        <c:crosses val="autoZero"/>
        <c:auto val="0"/>
        <c:lblOffset val="100"/>
        <c:baseTimeUnit val="months"/>
        <c:majorUnit val="1"/>
        <c:majorTimeUnit val="months"/>
      </c:dateAx>
      <c:valAx>
        <c:axId val="311722688"/>
        <c:scaling>
          <c:orientation val="minMax"/>
          <c:max val="1140"/>
          <c:min val="9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VAMI</a:t>
                </a:r>
              </a:p>
            </c:rich>
          </c:tx>
          <c:layout>
            <c:manualLayout>
              <c:xMode val="edge"/>
              <c:yMode val="edge"/>
              <c:x val="8.828903499438101E-3"/>
              <c:y val="0.382436928480025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1722128"/>
        <c:crosses val="autoZero"/>
        <c:crossBetween val="between"/>
        <c:majorUnit val="20"/>
      </c:valAx>
      <c:spPr>
        <a:solidFill>
          <a:schemeClr val="bg1">
            <a:lumMod val="9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19353319116360454"/>
          <c:y val="0.9573392388451446"/>
          <c:w val="0.6513111694371535"/>
          <c:h val="3.5530665618670035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Monthy Rates of Return (ROR)</a:t>
            </a:r>
          </a:p>
        </c:rich>
      </c:tx>
      <c:layout>
        <c:manualLayout>
          <c:xMode val="edge"/>
          <c:yMode val="edge"/>
          <c:x val="0.34626055238240888"/>
          <c:y val="9.506943343718496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114720034995626E-2"/>
          <c:y val="6.839598367157422E-2"/>
          <c:w val="0.89696659011373558"/>
          <c:h val="0.70376065456485004"/>
        </c:manualLayout>
      </c:layout>
      <c:barChart>
        <c:barDir val="col"/>
        <c:grouping val="clustered"/>
        <c:varyColors val="0"/>
        <c:ser>
          <c:idx val="0"/>
          <c:order val="0"/>
          <c:tx>
            <c:v>ROR Before Fees</c:v>
          </c:tx>
          <c:spPr>
            <a:ln w="25400"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'V2 Monthly'!$B$12:$B$48</c:f>
              <c:numCache>
                <c:formatCode>[$-409]mmm\-yy;@</c:formatCode>
                <c:ptCount val="37"/>
                <c:pt idx="0">
                  <c:v>42353</c:v>
                </c:pt>
                <c:pt idx="1">
                  <c:v>42385</c:v>
                </c:pt>
                <c:pt idx="2">
                  <c:v>42417</c:v>
                </c:pt>
                <c:pt idx="3">
                  <c:v>42445</c:v>
                </c:pt>
                <c:pt idx="4">
                  <c:v>42473</c:v>
                </c:pt>
                <c:pt idx="5">
                  <c:v>42501</c:v>
                </c:pt>
                <c:pt idx="6">
                  <c:v>42529</c:v>
                </c:pt>
                <c:pt idx="7">
                  <c:v>42557</c:v>
                </c:pt>
                <c:pt idx="8">
                  <c:v>42585</c:v>
                </c:pt>
                <c:pt idx="9">
                  <c:v>42629</c:v>
                </c:pt>
                <c:pt idx="10">
                  <c:v>42673</c:v>
                </c:pt>
                <c:pt idx="11">
                  <c:v>42690</c:v>
                </c:pt>
                <c:pt idx="12">
                  <c:v>42707</c:v>
                </c:pt>
                <c:pt idx="13">
                  <c:v>42752</c:v>
                </c:pt>
                <c:pt idx="14">
                  <c:v>42783</c:v>
                </c:pt>
                <c:pt idx="15">
                  <c:v>42811</c:v>
                </c:pt>
                <c:pt idx="16">
                  <c:v>42842</c:v>
                </c:pt>
                <c:pt idx="17">
                  <c:v>42872</c:v>
                </c:pt>
                <c:pt idx="18">
                  <c:v>42903</c:v>
                </c:pt>
                <c:pt idx="19">
                  <c:v>42933</c:v>
                </c:pt>
                <c:pt idx="20">
                  <c:v>42964</c:v>
                </c:pt>
                <c:pt idx="21">
                  <c:v>42995</c:v>
                </c:pt>
                <c:pt idx="22">
                  <c:v>43025</c:v>
                </c:pt>
                <c:pt idx="23">
                  <c:v>43056</c:v>
                </c:pt>
                <c:pt idx="24">
                  <c:v>43086</c:v>
                </c:pt>
                <c:pt idx="25">
                  <c:v>43117</c:v>
                </c:pt>
              </c:numCache>
            </c:numRef>
          </c:cat>
          <c:val>
            <c:numRef>
              <c:f>'V2 Monthly'!$C$12:$C$48</c:f>
              <c:numCache>
                <c:formatCode>0.000%;[Red]\(0.000%\)</c:formatCode>
                <c:ptCount val="37"/>
                <c:pt idx="0">
                  <c:v>-6.2500000000000003E-3</c:v>
                </c:pt>
                <c:pt idx="1">
                  <c:v>-1.7149999999999999E-2</c:v>
                </c:pt>
                <c:pt idx="2">
                  <c:v>-4.0499999999999998E-3</c:v>
                </c:pt>
                <c:pt idx="3">
                  <c:v>2.6929999999999999E-2</c:v>
                </c:pt>
                <c:pt idx="4">
                  <c:v>-2.15E-3</c:v>
                </c:pt>
                <c:pt idx="5">
                  <c:v>9.6299999999999997E-3</c:v>
                </c:pt>
                <c:pt idx="6">
                  <c:v>6.1060000000000003E-2</c:v>
                </c:pt>
                <c:pt idx="7">
                  <c:v>1.0992105263157819E-2</c:v>
                </c:pt>
                <c:pt idx="8">
                  <c:v>4.9723076923078339E-3</c:v>
                </c:pt>
                <c:pt idx="9">
                  <c:v>-1.2031999999999972E-2</c:v>
                </c:pt>
                <c:pt idx="10">
                  <c:v>-3.6667500000001382E-3</c:v>
                </c:pt>
                <c:pt idx="11">
                  <c:v>1.8883750000000147E-2</c:v>
                </c:pt>
                <c:pt idx="12">
                  <c:v>6.0737499999999273E-3</c:v>
                </c:pt>
                <c:pt idx="13">
                  <c:v>4.79E-3</c:v>
                </c:pt>
                <c:pt idx="14">
                  <c:v>2.66E-3</c:v>
                </c:pt>
                <c:pt idx="15">
                  <c:v>4.1099999999999999E-3</c:v>
                </c:pt>
                <c:pt idx="16">
                  <c:v>3.3E-4</c:v>
                </c:pt>
                <c:pt idx="17">
                  <c:v>1.17E-2</c:v>
                </c:pt>
                <c:pt idx="18">
                  <c:v>-5.6600000000000001E-3</c:v>
                </c:pt>
                <c:pt idx="19">
                  <c:v>-1.41E-3</c:v>
                </c:pt>
                <c:pt idx="20">
                  <c:v>9.6399999999999993E-3</c:v>
                </c:pt>
                <c:pt idx="21">
                  <c:v>8.0000000000000002E-3</c:v>
                </c:pt>
                <c:pt idx="22">
                  <c:v>3.0999999999999999E-3</c:v>
                </c:pt>
                <c:pt idx="23">
                  <c:v>-3.13E-3</c:v>
                </c:pt>
                <c:pt idx="24">
                  <c:v>-3.0000000000000001E-3</c:v>
                </c:pt>
                <c:pt idx="25">
                  <c:v>-1.8370000000000001E-2</c:v>
                </c:pt>
              </c:numCache>
            </c:numRef>
          </c:val>
        </c:ser>
        <c:ser>
          <c:idx val="1"/>
          <c:order val="1"/>
          <c:tx>
            <c:v>After Fees</c:v>
          </c:tx>
          <c:spPr>
            <a:solidFill>
              <a:srgbClr val="FF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'V2 Monthly'!$B$12:$B$48</c:f>
              <c:numCache>
                <c:formatCode>[$-409]mmm\-yy;@</c:formatCode>
                <c:ptCount val="37"/>
                <c:pt idx="0">
                  <c:v>42353</c:v>
                </c:pt>
                <c:pt idx="1">
                  <c:v>42385</c:v>
                </c:pt>
                <c:pt idx="2">
                  <c:v>42417</c:v>
                </c:pt>
                <c:pt idx="3">
                  <c:v>42445</c:v>
                </c:pt>
                <c:pt idx="4">
                  <c:v>42473</c:v>
                </c:pt>
                <c:pt idx="5">
                  <c:v>42501</c:v>
                </c:pt>
                <c:pt idx="6">
                  <c:v>42529</c:v>
                </c:pt>
                <c:pt idx="7">
                  <c:v>42557</c:v>
                </c:pt>
                <c:pt idx="8">
                  <c:v>42585</c:v>
                </c:pt>
                <c:pt idx="9">
                  <c:v>42629</c:v>
                </c:pt>
                <c:pt idx="10">
                  <c:v>42673</c:v>
                </c:pt>
                <c:pt idx="11">
                  <c:v>42690</c:v>
                </c:pt>
                <c:pt idx="12">
                  <c:v>42707</c:v>
                </c:pt>
                <c:pt idx="13">
                  <c:v>42752</c:v>
                </c:pt>
                <c:pt idx="14">
                  <c:v>42783</c:v>
                </c:pt>
                <c:pt idx="15">
                  <c:v>42811</c:v>
                </c:pt>
                <c:pt idx="16">
                  <c:v>42842</c:v>
                </c:pt>
                <c:pt idx="17">
                  <c:v>42872</c:v>
                </c:pt>
                <c:pt idx="18">
                  <c:v>42903</c:v>
                </c:pt>
                <c:pt idx="19">
                  <c:v>42933</c:v>
                </c:pt>
                <c:pt idx="20">
                  <c:v>42964</c:v>
                </c:pt>
                <c:pt idx="21">
                  <c:v>42995</c:v>
                </c:pt>
                <c:pt idx="22">
                  <c:v>43025</c:v>
                </c:pt>
                <c:pt idx="23">
                  <c:v>43056</c:v>
                </c:pt>
                <c:pt idx="24">
                  <c:v>43086</c:v>
                </c:pt>
                <c:pt idx="25">
                  <c:v>43117</c:v>
                </c:pt>
              </c:numCache>
            </c:numRef>
          </c:cat>
          <c:val>
            <c:numRef>
              <c:f>'V2 Monthly'!$I$12:$I$48</c:f>
              <c:numCache>
                <c:formatCode>0.000%;[Red]\(0.000%\)</c:formatCode>
                <c:ptCount val="37"/>
                <c:pt idx="0">
                  <c:v>-6.2500000000000003E-3</c:v>
                </c:pt>
                <c:pt idx="1">
                  <c:v>-1.7149999999999999E-2</c:v>
                </c:pt>
                <c:pt idx="2">
                  <c:v>-4.0499999999999998E-3</c:v>
                </c:pt>
                <c:pt idx="3">
                  <c:v>2.6929999999999999E-2</c:v>
                </c:pt>
                <c:pt idx="4">
                  <c:v>-2.15E-3</c:v>
                </c:pt>
                <c:pt idx="5">
                  <c:v>8.3501663675291452E-3</c:v>
                </c:pt>
                <c:pt idx="6">
                  <c:v>4.8848000000000044E-2</c:v>
                </c:pt>
                <c:pt idx="7">
                  <c:v>8.7936842105262661E-3</c:v>
                </c:pt>
                <c:pt idx="8">
                  <c:v>3.9778461538462727E-3</c:v>
                </c:pt>
                <c:pt idx="9">
                  <c:v>-1.2031999999999972E-2</c:v>
                </c:pt>
                <c:pt idx="10">
                  <c:v>-3.6667500000001382E-3</c:v>
                </c:pt>
                <c:pt idx="11">
                  <c:v>1.8297049962937149E-2</c:v>
                </c:pt>
                <c:pt idx="12">
                  <c:v>4.8589999999999571E-3</c:v>
                </c:pt>
                <c:pt idx="13">
                  <c:v>3.8319999999999843E-3</c:v>
                </c:pt>
                <c:pt idx="14">
                  <c:v>2.1279999999999602E-3</c:v>
                </c:pt>
                <c:pt idx="15">
                  <c:v>3.2879999999999849E-3</c:v>
                </c:pt>
                <c:pt idx="16">
                  <c:v>2.640000000000216E-4</c:v>
                </c:pt>
                <c:pt idx="17">
                  <c:v>9.3599999999999725E-3</c:v>
                </c:pt>
                <c:pt idx="18">
                  <c:v>-5.6600000000000001E-3</c:v>
                </c:pt>
                <c:pt idx="19">
                  <c:v>-1.41E-3</c:v>
                </c:pt>
                <c:pt idx="20">
                  <c:v>9.1380194534031543E-3</c:v>
                </c:pt>
                <c:pt idx="21">
                  <c:v>6.3999999999999821E-3</c:v>
                </c:pt>
                <c:pt idx="22">
                  <c:v>2.4799999999999649E-3</c:v>
                </c:pt>
                <c:pt idx="23">
                  <c:v>-3.13E-3</c:v>
                </c:pt>
                <c:pt idx="24">
                  <c:v>-3.0000000000000001E-3</c:v>
                </c:pt>
                <c:pt idx="25">
                  <c:v>-1.8370000000000001E-2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866288"/>
        <c:axId val="311866848"/>
      </c:barChart>
      <c:dateAx>
        <c:axId val="31186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50750997922134522"/>
              <c:y val="0.90187417979002626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1866848"/>
        <c:crosses val="autoZero"/>
        <c:auto val="0"/>
        <c:lblOffset val="100"/>
        <c:baseTimeUnit val="months"/>
        <c:majorUnit val="1"/>
        <c:majorTimeUnit val="months"/>
      </c:dateAx>
      <c:valAx>
        <c:axId val="311866848"/>
        <c:scaling>
          <c:orientation val="minMax"/>
          <c:min val="-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VAMI</a:t>
                </a:r>
              </a:p>
            </c:rich>
          </c:tx>
          <c:layout>
            <c:manualLayout>
              <c:xMode val="edge"/>
              <c:yMode val="edge"/>
              <c:x val="8.828903499438101E-3"/>
              <c:y val="0.38243692848002542"/>
            </c:manualLayout>
          </c:layout>
          <c:overlay val="0"/>
        </c:title>
        <c:numFmt formatCode="0%;[Red]\(0%\)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1866288"/>
        <c:crosses val="autoZero"/>
        <c:crossBetween val="between"/>
        <c:majorUnit val="1.0000000000000005E-2"/>
      </c:valAx>
      <c:spPr>
        <a:solidFill>
          <a:schemeClr val="bg1">
            <a:lumMod val="9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35055190916669432"/>
          <c:y val="0.94841048629140612"/>
          <c:w val="0.32243391906108831"/>
          <c:h val="4.1535228018372707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32</xdr:row>
      <xdr:rowOff>1</xdr:rowOff>
    </xdr:from>
    <xdr:to>
      <xdr:col>28</xdr:col>
      <xdr:colOff>457201</xdr:colOff>
      <xdr:row>60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600074</xdr:colOff>
      <xdr:row>8</xdr:row>
      <xdr:rowOff>0</xdr:rowOff>
    </xdr:from>
    <xdr:to>
      <xdr:col>28</xdr:col>
      <xdr:colOff>457199</xdr:colOff>
      <xdr:row>28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100DLongTWS-PV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50WLongTw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-100DL"/>
      <sheetName val="Actual Performance"/>
      <sheetName val="Tickers"/>
      <sheetName val="Historical Data"/>
      <sheetName val="Daily_Quotes"/>
      <sheetName val="Stock Returns"/>
    </sheetNames>
    <sheetDataSet>
      <sheetData sheetId="0">
        <row r="5">
          <cell r="B5">
            <v>6.1224489795918366E-2</v>
          </cell>
          <cell r="C5">
            <v>2.0920502092050103E-3</v>
          </cell>
          <cell r="D5">
            <v>-3.059975520195882E-3</v>
          </cell>
          <cell r="E5">
            <v>-5.1997163791065674E-3</v>
          </cell>
          <cell r="F5">
            <v>7.489597780860004E-3</v>
          </cell>
          <cell r="G5">
            <v>-8.8967971530256695E-4</v>
          </cell>
          <cell r="H5">
            <v>4.7484276729559793E-2</v>
          </cell>
          <cell r="I5">
            <v>3.9640591966172986E-3</v>
          </cell>
          <cell r="J5">
            <v>2.8768530750036814E-2</v>
          </cell>
          <cell r="K5">
            <v>-1.2753188297074263E-2</v>
          </cell>
          <cell r="L5">
            <v>1.3977389516957857E-2</v>
          </cell>
          <cell r="M5">
            <v>-3.1622476283143411E-3</v>
          </cell>
          <cell r="N5">
            <v>2.1559633027522881E-2</v>
          </cell>
          <cell r="O5">
            <v>6.0468631897203379E-3</v>
          </cell>
          <cell r="P5">
            <v>5.494505494505442E-3</v>
          </cell>
          <cell r="Q5">
            <v>4.4811320754718125E-3</v>
          </cell>
          <cell r="R5">
            <v>4.5662100456621653E-3</v>
          </cell>
          <cell r="S5">
            <v>2.0965692503176512E-2</v>
          </cell>
          <cell r="T5">
            <v>9.0248182501880027E-3</v>
          </cell>
          <cell r="U5">
            <v>2.0679886685552522E-2</v>
          </cell>
          <cell r="V5">
            <v>1.1359026369168402E-2</v>
          </cell>
          <cell r="W5">
            <v>5.0307434320849553E-3</v>
          </cell>
          <cell r="X5">
            <v>4.6948356807511929E-3</v>
          </cell>
          <cell r="Y5">
            <v>1.1854360711261691E-2</v>
          </cell>
          <cell r="Z5">
            <v>2.0488230165649469E-2</v>
          </cell>
          <cell r="AA5">
            <v>7.6062639821028255E-3</v>
          </cell>
          <cell r="AB5">
            <v>3.2798448245459341E-2</v>
          </cell>
          <cell r="AC5">
            <v>3.9592081583684768E-3</v>
          </cell>
          <cell r="AD5">
            <v>6.5124635077475667E-3</v>
          </cell>
          <cell r="AE5">
            <v>2.1635655560359174E-4</v>
          </cell>
          <cell r="AF5">
            <v>2.1514883583849009E-2</v>
          </cell>
          <cell r="AG5">
            <v>2.860096485182639E-2</v>
          </cell>
          <cell r="AH5">
            <v>6.2008108752682565E-3</v>
          </cell>
          <cell r="AI5">
            <v>2.2714366837023933E-3</v>
          </cell>
          <cell r="AJ5">
            <v>2.4514811031664988E-2</v>
          </cell>
          <cell r="AK5">
            <v>1.3061650992685475E-2</v>
          </cell>
          <cell r="AL5">
            <v>9.5593378409884952E-3</v>
          </cell>
          <cell r="AM5">
            <v>2.3134759976865239E-2</v>
          </cell>
          <cell r="AN5">
            <v>1.9002375296912834E-3</v>
          </cell>
          <cell r="AO5">
            <v>-2.347417840375537E-3</v>
          </cell>
          <cell r="AP5">
            <v>2.2384115959534979E-2</v>
          </cell>
          <cell r="AQ5">
            <v>6.6768030673629323E-3</v>
          </cell>
          <cell r="AR5">
            <v>2.9105020616057376E-3</v>
          </cell>
          <cell r="AS5">
            <v>3.4297643900984151E-2</v>
          </cell>
          <cell r="AT5">
            <v>2.2047244094488281E-3</v>
          </cell>
          <cell r="AU5">
            <v>2.7664768104149643E-2</v>
          </cell>
          <cell r="AV5">
            <v>3.5483197662283805E-3</v>
          </cell>
          <cell r="AW5">
            <v>5.5041831792162037E-3</v>
          </cell>
          <cell r="AX5">
            <v>7.8316201664219362E-3</v>
          </cell>
          <cell r="AY5">
            <v>9.0961593993646467E-3</v>
          </cell>
          <cell r="AZ5">
            <v>1.4470284237725973E-2</v>
          </cell>
          <cell r="BA5">
            <v>2.0975832193342491E-2</v>
          </cell>
          <cell r="BB5">
            <v>-1.5822784810126805E-3</v>
          </cell>
          <cell r="BC5">
            <v>4.5500505561172824E-3</v>
          </cell>
          <cell r="BD5">
            <v>-3.8510911424904041E-3</v>
          </cell>
          <cell r="BE5">
            <v>2.6954177897574746E-3</v>
          </cell>
          <cell r="BF5">
            <v>4.5797413793103913E-3</v>
          </cell>
          <cell r="BG5">
            <v>-2.687791766869398E-3</v>
          </cell>
          <cell r="BH5">
            <v>1.3262599469494954E-3</v>
          </cell>
          <cell r="BI5">
            <v>2.5810952214858681E-2</v>
          </cell>
          <cell r="BJ5">
            <v>-2.8996968498747706E-3</v>
          </cell>
          <cell r="BK5">
            <v>0</v>
          </cell>
          <cell r="BL5">
            <v>-7.7597840755735236E-3</v>
          </cell>
          <cell r="BM5">
            <v>-1.4616321559074276E-2</v>
          </cell>
          <cell r="BN5">
            <v>6.9533017897551994E-2</v>
          </cell>
          <cell r="BO5">
            <v>1.6339869281046372E-3</v>
          </cell>
          <cell r="BP5">
            <v>1.2065498419994099E-2</v>
          </cell>
          <cell r="BQ5">
            <v>3.9872408293461494E-3</v>
          </cell>
          <cell r="BR5">
            <v>4.8939641109298935E-3</v>
          </cell>
          <cell r="BS5">
            <v>2.5390953421893358E-2</v>
          </cell>
          <cell r="BT5">
            <v>2.4332810047095799E-2</v>
          </cell>
          <cell r="BU5">
            <v>8.3002526163839917E-3</v>
          </cell>
          <cell r="BV5">
            <v>2.3107959408240623E-2</v>
          </cell>
          <cell r="BW5">
            <v>-1.0443469047979383E-2</v>
          </cell>
          <cell r="BX5">
            <v>-1.724137931034344E-3</v>
          </cell>
          <cell r="BY5">
            <v>2.0032840722495875E-2</v>
          </cell>
          <cell r="BZ5">
            <v>6.1053984575834743E-3</v>
          </cell>
          <cell r="CA5">
            <v>-2.8508771929824539E-2</v>
          </cell>
          <cell r="CB5">
            <v>7.3143584035617881E-3</v>
          </cell>
          <cell r="CC5">
            <v>2.8368794326241162E-2</v>
          </cell>
          <cell r="CD5">
            <v>-4.2372881355931301E-3</v>
          </cell>
          <cell r="CE5">
            <v>2.9784065524944845E-3</v>
          </cell>
          <cell r="CF5">
            <v>-1.0589481115424492E-3</v>
          </cell>
          <cell r="CG5">
            <v>1.3109305760709027E-2</v>
          </cell>
          <cell r="CH5">
            <v>4.5549440121465555E-3</v>
          </cell>
          <cell r="CI5">
            <v>2.3701298701298716E-2</v>
          </cell>
          <cell r="CJ5">
            <v>2.8194147037830092E-2</v>
          </cell>
          <cell r="CK5">
            <v>1.0168506682161575E-2</v>
          </cell>
          <cell r="CL5">
            <v>2.3986567522187575E-2</v>
          </cell>
          <cell r="CM5">
            <v>-6.266786034019721E-3</v>
          </cell>
          <cell r="CN5">
            <v>1.3730605519704591E-3</v>
          </cell>
          <cell r="CO5">
            <v>2.6659103800340467E-2</v>
          </cell>
          <cell r="CP5">
            <v>4.6278441959121093E-3</v>
          </cell>
          <cell r="CQ5">
            <v>-1.5160703456639528E-3</v>
          </cell>
          <cell r="CR5">
            <v>-7.0880094506793265E-3</v>
          </cell>
          <cell r="CS5">
            <v>-1.1569610489780205E-2</v>
          </cell>
          <cell r="CT5">
            <v>9.969537524231499E-3</v>
          </cell>
          <cell r="CU5">
            <v>4.5981239654221077E-3</v>
          </cell>
          <cell r="CV5">
            <v>1.348596518739207E-2</v>
          </cell>
        </row>
        <row r="6">
          <cell r="B6">
            <v>1.615384615384622E-2</v>
          </cell>
          <cell r="C6">
            <v>1.6321882710191676E-2</v>
          </cell>
          <cell r="D6">
            <v>4.2971147943523811E-3</v>
          </cell>
          <cell r="E6">
            <v>-2.1382751247327964E-3</v>
          </cell>
          <cell r="F6">
            <v>-1.569383259911895E-2</v>
          </cell>
          <cell r="G6">
            <v>-2.1371326803205242E-3</v>
          </cell>
          <cell r="H6">
            <v>4.3830681477033943E-2</v>
          </cell>
          <cell r="I6">
            <v>1.7636220057909834E-2</v>
          </cell>
          <cell r="J6">
            <v>5.849621914681075E-3</v>
          </cell>
          <cell r="K6">
            <v>2.3556231003039552E-2</v>
          </cell>
          <cell r="L6">
            <v>1.2162983985404881E-3</v>
          </cell>
          <cell r="M6">
            <v>-2.4402147388968842E-3</v>
          </cell>
          <cell r="N6">
            <v>1.1450381679389268E-2</v>
          </cell>
          <cell r="O6">
            <v>-1.5026296018032569E-3</v>
          </cell>
          <cell r="P6">
            <v>-7.6502732240437471E-3</v>
          </cell>
          <cell r="Q6">
            <v>6.3395163183845036E-3</v>
          </cell>
          <cell r="R6">
            <v>1.8181818181817794E-3</v>
          </cell>
          <cell r="S6">
            <v>-1.1076540136901066E-2</v>
          </cell>
          <cell r="T6">
            <v>2.2360248447205818E-3</v>
          </cell>
          <cell r="U6">
            <v>3.0530113794060348E-3</v>
          </cell>
          <cell r="V6">
            <v>4.9471854526004855E-3</v>
          </cell>
          <cell r="W6">
            <v>1.1123470522802878E-3</v>
          </cell>
          <cell r="X6">
            <v>-3.6715620827770168E-3</v>
          </cell>
          <cell r="Y6">
            <v>2.7894002789394728E-4</v>
          </cell>
          <cell r="Z6">
            <v>5.5531824006834259E-3</v>
          </cell>
          <cell r="AA6">
            <v>8.8809946714031654E-3</v>
          </cell>
          <cell r="AB6">
            <v>-1.7756530647088938E-2</v>
          </cell>
          <cell r="AC6">
            <v>3.5850860420649751E-3</v>
          </cell>
          <cell r="AD6">
            <v>-1.0040160642570345E-2</v>
          </cell>
          <cell r="AE6">
            <v>3.0283365779796793E-3</v>
          </cell>
          <cell r="AF6">
            <v>-3.4622042700518598E-3</v>
          </cell>
          <cell r="AG6">
            <v>-1.6750418760469248E-3</v>
          </cell>
          <cell r="AH6">
            <v>0</v>
          </cell>
          <cell r="AI6">
            <v>-3.3994334277619677E-3</v>
          </cell>
          <cell r="AJ6">
            <v>1.0468594217347998E-2</v>
          </cell>
          <cell r="AK6">
            <v>-1.0185662712738606E-2</v>
          </cell>
          <cell r="AL6">
            <v>-5.7736720554272519E-3</v>
          </cell>
          <cell r="AM6">
            <v>-6.2182023742226927E-3</v>
          </cell>
          <cell r="AN6">
            <v>3.1610557926346726E-3</v>
          </cell>
          <cell r="AO6">
            <v>1.5882352941176445E-2</v>
          </cell>
          <cell r="AP6">
            <v>-3.9874469263431449E-3</v>
          </cell>
          <cell r="AQ6">
            <v>1.8715524034672932E-2</v>
          </cell>
          <cell r="AR6">
            <v>2.9020556227327072E-3</v>
          </cell>
          <cell r="AS6">
            <v>9.5155709342560069E-3</v>
          </cell>
          <cell r="AT6">
            <v>-1.1313639220615946E-2</v>
          </cell>
          <cell r="AU6">
            <v>-4.5922406967537476E-3</v>
          </cell>
          <cell r="AV6">
            <v>2.2878535773710367E-3</v>
          </cell>
          <cell r="AW6">
            <v>-1.5327348368732272E-3</v>
          </cell>
          <cell r="AX6">
            <v>8.0135988343855834E-3</v>
          </cell>
          <cell r="AY6">
            <v>1.2161968808126161E-3</v>
          </cell>
          <cell r="AZ6">
            <v>5.6036678553234558E-3</v>
          </cell>
          <cell r="BA6">
            <v>1.5631978561857877E-2</v>
          </cell>
          <cell r="BB6">
            <v>4.5958795562598912E-3</v>
          </cell>
          <cell r="BC6">
            <v>1.6356316054353261E-2</v>
          </cell>
          <cell r="BD6">
            <v>3.5438144329896725E-3</v>
          </cell>
          <cell r="BE6">
            <v>4.3682795698924397E-3</v>
          </cell>
          <cell r="BF6">
            <v>4.0225261464199137E-3</v>
          </cell>
          <cell r="BG6">
            <v>2.4113475177305207E-3</v>
          </cell>
          <cell r="BH6">
            <v>-2.472406181015447E-2</v>
          </cell>
          <cell r="BI6">
            <v>1.3940836450187016E-2</v>
          </cell>
          <cell r="BJ6">
            <v>1.0575016523463091E-3</v>
          </cell>
          <cell r="BK6">
            <v>4.2004200420042177E-3</v>
          </cell>
          <cell r="BL6">
            <v>2.6068230760511136E-3</v>
          </cell>
          <cell r="BM6">
            <v>1.2772970745776626E-2</v>
          </cell>
          <cell r="BN6">
            <v>1.2502404308520841E-2</v>
          </cell>
          <cell r="BO6">
            <v>-4.3501903208266364E-3</v>
          </cell>
          <cell r="BP6">
            <v>3.9738858927050973E-3</v>
          </cell>
          <cell r="BQ6">
            <v>3.256552819698174E-2</v>
          </cell>
          <cell r="BR6">
            <v>9.7402597402596758E-3</v>
          </cell>
          <cell r="BS6">
            <v>-2.0990488684814596E-2</v>
          </cell>
          <cell r="BT6">
            <v>4.5977011494251893E-3</v>
          </cell>
          <cell r="BU6">
            <v>7.1581961345739342E-4</v>
          </cell>
          <cell r="BV6">
            <v>3.5850860420634468E-4</v>
          </cell>
          <cell r="BW6">
            <v>1.5448149281125806E-2</v>
          </cell>
          <cell r="BX6">
            <v>6.908462867011942E-3</v>
          </cell>
          <cell r="BY6">
            <v>-3.2195750160972348E-4</v>
          </cell>
          <cell r="BZ6">
            <v>-6.0683487703608345E-3</v>
          </cell>
          <cell r="CA6">
            <v>3.8374717832957095E-2</v>
          </cell>
          <cell r="CB6">
            <v>-5.3670086819258625E-3</v>
          </cell>
          <cell r="CC6">
            <v>6.2068965517241281E-3</v>
          </cell>
          <cell r="CD6">
            <v>-3.1914893617022485E-3</v>
          </cell>
          <cell r="CE6">
            <v>1.6332590942835845E-2</v>
          </cell>
          <cell r="CF6">
            <v>5.6537102473498283E-3</v>
          </cell>
          <cell r="CG6">
            <v>-2.3692363768907502E-3</v>
          </cell>
          <cell r="CH6">
            <v>9.4464386926123483E-4</v>
          </cell>
          <cell r="CI6">
            <v>-1.2686330478909044E-2</v>
          </cell>
          <cell r="CJ6">
            <v>3.4710170079838817E-4</v>
          </cell>
          <cell r="CK6">
            <v>6.6148979004888369E-3</v>
          </cell>
          <cell r="CL6">
            <v>-2.1902084797376323E-2</v>
          </cell>
          <cell r="CM6">
            <v>3.0180180180180257E-2</v>
          </cell>
          <cell r="CN6">
            <v>3.2908268202385144E-3</v>
          </cell>
          <cell r="CO6">
            <v>-6.6298342541437011E-3</v>
          </cell>
          <cell r="CP6">
            <v>-8.0614203454894753E-3</v>
          </cell>
          <cell r="CQ6">
            <v>-1.0628606134224155E-2</v>
          </cell>
          <cell r="CR6">
            <v>1.2492563950029796E-2</v>
          </cell>
          <cell r="CS6">
            <v>1.2485368708544687E-2</v>
          </cell>
          <cell r="CT6">
            <v>2.4677817384152292E-3</v>
          </cell>
          <cell r="CU6">
            <v>-1.1168070303917969E-2</v>
          </cell>
          <cell r="CV6">
            <v>1.2378152560730048E-3</v>
          </cell>
        </row>
        <row r="7">
          <cell r="B7">
            <v>1.1355034065102087E-2</v>
          </cell>
          <cell r="C7">
            <v>4.1083099906629112E-3</v>
          </cell>
          <cell r="D7">
            <v>1.4058679706601494E-2</v>
          </cell>
          <cell r="E7">
            <v>1.452380952380951E-2</v>
          </cell>
          <cell r="F7">
            <v>1.398601398601319E-3</v>
          </cell>
          <cell r="G7">
            <v>-5.7112261288595444E-3</v>
          </cell>
          <cell r="H7">
            <v>1.8119068162208669E-2</v>
          </cell>
          <cell r="I7">
            <v>2.1469218830833043E-2</v>
          </cell>
          <cell r="J7">
            <v>2.0567375886524863E-2</v>
          </cell>
          <cell r="K7">
            <v>-5.939123979213071E-3</v>
          </cell>
          <cell r="L7">
            <v>1.0123506782748969E-3</v>
          </cell>
          <cell r="M7">
            <v>1.0273972602739594E-2</v>
          </cell>
          <cell r="N7">
            <v>9.5449500554938907E-3</v>
          </cell>
          <cell r="O7">
            <v>9.7817908201655972E-3</v>
          </cell>
          <cell r="P7">
            <v>5.5066079295154969E-3</v>
          </cell>
          <cell r="Q7">
            <v>1.4465702286514172E-2</v>
          </cell>
          <cell r="R7">
            <v>2.1778584392014539E-2</v>
          </cell>
          <cell r="S7">
            <v>1.535363705008826E-2</v>
          </cell>
          <cell r="T7">
            <v>-1.7352503718393723E-3</v>
          </cell>
          <cell r="U7">
            <v>4.1505257332595065E-3</v>
          </cell>
          <cell r="V7">
            <v>9.0473656200107354E-3</v>
          </cell>
          <cell r="W7">
            <v>9.44444444444454E-3</v>
          </cell>
          <cell r="X7">
            <v>1.0720268006700177E-2</v>
          </cell>
          <cell r="Y7">
            <v>2.2030117122141639E-2</v>
          </cell>
          <cell r="Z7">
            <v>1.5717926932880245E-2</v>
          </cell>
          <cell r="AA7">
            <v>2.6408450704225418E-2</v>
          </cell>
          <cell r="AB7">
            <v>4.3281766035112149E-2</v>
          </cell>
          <cell r="AC7">
            <v>-4.7630388187671171E-4</v>
          </cell>
          <cell r="AD7">
            <v>5.4090601757945007E-3</v>
          </cell>
          <cell r="AE7">
            <v>1.315505714901875E-2</v>
          </cell>
          <cell r="AF7">
            <v>1.3028372900984448E-2</v>
          </cell>
          <cell r="AG7">
            <v>2.6845637583892044E-3</v>
          </cell>
          <cell r="AH7">
            <v>8.058781701825158E-3</v>
          </cell>
          <cell r="AI7">
            <v>-1.1370096645821248E-3</v>
          </cell>
          <cell r="AJ7">
            <v>7.4000986679823447E-3</v>
          </cell>
          <cell r="AK7">
            <v>1.0029959619643224E-2</v>
          </cell>
          <cell r="AL7">
            <v>5.5749128919861096E-3</v>
          </cell>
          <cell r="AM7">
            <v>2.810011376564276E-2</v>
          </cell>
          <cell r="AN7">
            <v>1.5913029777847882E-2</v>
          </cell>
          <cell r="AO7">
            <v>7.5275043427909093E-3</v>
          </cell>
          <cell r="AP7">
            <v>1.1509804648404265E-2</v>
          </cell>
          <cell r="AQ7">
            <v>1.2892412815064934E-4</v>
          </cell>
          <cell r="AR7">
            <v>9.8866650590789407E-3</v>
          </cell>
          <cell r="AS7">
            <v>2.2564981433876013E-2</v>
          </cell>
          <cell r="AT7">
            <v>-9.2180546726001004E-3</v>
          </cell>
          <cell r="AU7">
            <v>8.9086859688196351E-3</v>
          </cell>
          <cell r="AV7">
            <v>1.6600954554886995E-2</v>
          </cell>
          <cell r="AW7">
            <v>2.149122807017537E-2</v>
          </cell>
          <cell r="AX7">
            <v>2.3367863165502264E-2</v>
          </cell>
          <cell r="AY7">
            <v>7.7884958913898069E-3</v>
          </cell>
          <cell r="AZ7">
            <v>-2.178318135764943E-2</v>
          </cell>
          <cell r="BA7">
            <v>2.550571679859287E-2</v>
          </cell>
          <cell r="BB7">
            <v>4.1015933112477998E-3</v>
          </cell>
          <cell r="BC7">
            <v>-1.3122059915820775E-2</v>
          </cell>
          <cell r="BD7">
            <v>1.3162118780096313E-2</v>
          </cell>
          <cell r="BE7">
            <v>2.5092004014720406E-3</v>
          </cell>
          <cell r="BF7">
            <v>1.0683760683760457E-3</v>
          </cell>
          <cell r="BG7">
            <v>7.7826517617093126E-3</v>
          </cell>
          <cell r="BH7">
            <v>-3.1688546853780122E-3</v>
          </cell>
          <cell r="BI7">
            <v>-1.3078470824949718E-2</v>
          </cell>
          <cell r="BJ7">
            <v>2.1127690479334025E-3</v>
          </cell>
          <cell r="BK7">
            <v>2.688975201673242E-3</v>
          </cell>
          <cell r="BL7">
            <v>1.2661089758082802E-2</v>
          </cell>
          <cell r="BM7">
            <v>3.6615134255493661E-3</v>
          </cell>
          <cell r="BN7">
            <v>4.1223404255319181E-2</v>
          </cell>
          <cell r="BO7">
            <v>1.7749863462588906E-2</v>
          </cell>
          <cell r="BP7">
            <v>1.2439920836867539E-2</v>
          </cell>
          <cell r="BQ7">
            <v>7.6923076923075286E-4</v>
          </cell>
          <cell r="BR7">
            <v>2.5321543408360233E-2</v>
          </cell>
          <cell r="BS7">
            <v>4.974874371859294E-2</v>
          </cell>
          <cell r="BT7">
            <v>-6.8649885583523919E-3</v>
          </cell>
          <cell r="BU7">
            <v>2.7181688125894062E-2</v>
          </cell>
          <cell r="BV7">
            <v>9.0789630868475107E-3</v>
          </cell>
          <cell r="BW7">
            <v>3.6150022593763351E-3</v>
          </cell>
          <cell r="BX7">
            <v>1.3722126929674214E-2</v>
          </cell>
          <cell r="BY7">
            <v>1.256038647342997E-2</v>
          </cell>
          <cell r="BZ7">
            <v>2.8277634961439556E-2</v>
          </cell>
          <cell r="CA7">
            <v>1.086956521739146E-2</v>
          </cell>
          <cell r="CB7">
            <v>2.9836533883510596E-2</v>
          </cell>
          <cell r="CC7">
            <v>1.6449623029472255E-2</v>
          </cell>
          <cell r="CD7">
            <v>0</v>
          </cell>
          <cell r="CE7">
            <v>-1.935719503287062E-2</v>
          </cell>
          <cell r="CF7">
            <v>5.2705551651440119E-3</v>
          </cell>
          <cell r="CG7">
            <v>-1.4614541468762404E-3</v>
          </cell>
          <cell r="CH7">
            <v>1.1513778784447086E-2</v>
          </cell>
          <cell r="CI7">
            <v>1.22068743976872E-2</v>
          </cell>
          <cell r="CJ7">
            <v>-2.2900763358778629E-2</v>
          </cell>
          <cell r="CK7">
            <v>1.4000000000000058E-2</v>
          </cell>
          <cell r="CL7">
            <v>4.4904801820141296E-2</v>
          </cell>
          <cell r="CM7">
            <v>4.3725404459982555E-4</v>
          </cell>
          <cell r="CN7">
            <v>1.9133524668579902E-2</v>
          </cell>
          <cell r="CO7">
            <v>1.7241379310344754E-2</v>
          </cell>
          <cell r="CP7">
            <v>1.5866873065015486E-2</v>
          </cell>
          <cell r="CQ7">
            <v>-8.9011663597298694E-3</v>
          </cell>
          <cell r="CR7">
            <v>2.6145710928319642E-2</v>
          </cell>
          <cell r="CS7">
            <v>3.8535645472062207E-3</v>
          </cell>
          <cell r="CT7">
            <v>1.5864332603938682E-2</v>
          </cell>
          <cell r="CU7">
            <v>2.5921125717459836E-3</v>
          </cell>
          <cell r="CV7">
            <v>7.2631741616444616E-3</v>
          </cell>
        </row>
        <row r="8">
          <cell r="B8">
            <v>-2.0209580838323322E-2</v>
          </cell>
          <cell r="C8">
            <v>-6.0003750234389709E-3</v>
          </cell>
          <cell r="D8">
            <v>1.2055455093429521E-3</v>
          </cell>
          <cell r="E8">
            <v>-7.5099741844637481E-3</v>
          </cell>
          <cell r="F8">
            <v>-2.5139664804468245E-3</v>
          </cell>
          <cell r="G8">
            <v>-1.8668102674564695E-2</v>
          </cell>
          <cell r="H8">
            <v>-2.0621468926553584E-2</v>
          </cell>
          <cell r="I8">
            <v>-7.3436312990630319E-3</v>
          </cell>
          <cell r="J8">
            <v>-1.320361362056988E-2</v>
          </cell>
          <cell r="K8">
            <v>-6.7214339058999276E-2</v>
          </cell>
          <cell r="L8">
            <v>-2.8317152103559985E-3</v>
          </cell>
          <cell r="M8">
            <v>-1.1138014527844886E-2</v>
          </cell>
          <cell r="N8">
            <v>-2.6605101143359584E-2</v>
          </cell>
          <cell r="O8">
            <v>-3.5022354694485891E-2</v>
          </cell>
          <cell r="P8">
            <v>2.190580503833469E-3</v>
          </cell>
          <cell r="Q8">
            <v>-2.4149034038637735E-3</v>
          </cell>
          <cell r="R8">
            <v>2.2202486678508308E-3</v>
          </cell>
          <cell r="S8">
            <v>-1.4253842340109141E-2</v>
          </cell>
          <cell r="T8">
            <v>-1.8624286069034018E-2</v>
          </cell>
          <cell r="U8">
            <v>-1.6257922292642502E-2</v>
          </cell>
          <cell r="V8">
            <v>-2.900843881856525E-3</v>
          </cell>
          <cell r="W8">
            <v>7.1546505228397908E-3</v>
          </cell>
          <cell r="X8">
            <v>-3.8117335101094459E-3</v>
          </cell>
          <cell r="Y8">
            <v>-4.365620736698406E-3</v>
          </cell>
          <cell r="Z8">
            <v>-1.8820577164366345E-2</v>
          </cell>
          <cell r="AA8">
            <v>-1.843910806174956E-2</v>
          </cell>
          <cell r="AB8">
            <v>-7.830723092302665E-3</v>
          </cell>
          <cell r="AC8">
            <v>-7.147962830593213E-3</v>
          </cell>
          <cell r="AD8">
            <v>-4.2591347231561924E-3</v>
          </cell>
          <cell r="AE8">
            <v>-1.4899957428692972E-2</v>
          </cell>
          <cell r="AF8">
            <v>-1.0860245784509932E-2</v>
          </cell>
          <cell r="AG8">
            <v>-2.8447121820615727E-2</v>
          </cell>
          <cell r="AH8">
            <v>4.7025628967786439E-3</v>
          </cell>
          <cell r="AI8">
            <v>-2.8457598178714119E-3</v>
          </cell>
          <cell r="AJ8">
            <v>3.7708129285014665E-2</v>
          </cell>
          <cell r="AK8">
            <v>-7.2220789270054453E-3</v>
          </cell>
          <cell r="AL8">
            <v>-1.1088011088011015E-2</v>
          </cell>
          <cell r="AM8">
            <v>-1.4385304857806919E-2</v>
          </cell>
          <cell r="AN8">
            <v>-2.1867245657568295E-2</v>
          </cell>
          <cell r="AO8">
            <v>-2.2413793103448106E-2</v>
          </cell>
          <cell r="AP8">
            <v>-1.3339441136051256E-2</v>
          </cell>
          <cell r="AQ8">
            <v>-2.6103770544634298E-2</v>
          </cell>
          <cell r="AR8">
            <v>-7.4021012416428424E-3</v>
          </cell>
          <cell r="AS8">
            <v>-2.8491620111731734E-2</v>
          </cell>
          <cell r="AT8">
            <v>-1.9249278152069341E-2</v>
          </cell>
          <cell r="AU8">
            <v>-1.4348785871964738E-2</v>
          </cell>
          <cell r="AV8">
            <v>-2.0412329046744521E-3</v>
          </cell>
          <cell r="AW8">
            <v>-1.6101331043366252E-2</v>
          </cell>
          <cell r="AX8">
            <v>-1.4830508474576166E-2</v>
          </cell>
          <cell r="AY8">
            <v>-1.6307430516164902E-3</v>
          </cell>
          <cell r="AZ8">
            <v>-4.1429311237699794E-3</v>
          </cell>
          <cell r="BA8">
            <v>-1.801029159519733E-2</v>
          </cell>
          <cell r="BB8">
            <v>-2.6708562450903648E-3</v>
          </cell>
          <cell r="BC8">
            <v>-4.1896638233818409E-2</v>
          </cell>
          <cell r="BD8">
            <v>3.8022813688213244E-3</v>
          </cell>
          <cell r="BE8">
            <v>-2.6697814116468646E-3</v>
          </cell>
          <cell r="BF8">
            <v>-1.8676627534685243E-3</v>
          </cell>
          <cell r="BG8">
            <v>-1.432181971356355E-2</v>
          </cell>
          <cell r="BH8">
            <v>-2.0890099909173517E-2</v>
          </cell>
          <cell r="BI8">
            <v>-1.7329255861365887E-2</v>
          </cell>
          <cell r="BJ8">
            <v>1.2386348662537855E-2</v>
          </cell>
          <cell r="BK8">
            <v>-1.2812872467222874E-2</v>
          </cell>
          <cell r="BL8">
            <v>-1.1386470194239742E-2</v>
          </cell>
          <cell r="BM8">
            <v>2.0267531414672538E-3</v>
          </cell>
          <cell r="BN8">
            <v>-1.4413428206531638E-2</v>
          </cell>
          <cell r="BO8">
            <v>-8.3176817815938352E-3</v>
          </cell>
          <cell r="BP8">
            <v>-1.4241831890533513E-2</v>
          </cell>
          <cell r="BQ8">
            <v>-3.4973097617217529E-2</v>
          </cell>
          <cell r="BR8">
            <v>-1.7248137985103929E-2</v>
          </cell>
          <cell r="BS8">
            <v>-2.0264879527684746E-2</v>
          </cell>
          <cell r="BT8">
            <v>7.6804915514591297E-4</v>
          </cell>
          <cell r="BU8">
            <v>-1.9498607242339788E-2</v>
          </cell>
          <cell r="BV8">
            <v>-9.4708180419081681E-4</v>
          </cell>
          <cell r="BW8">
            <v>-1.0505778177996876E-3</v>
          </cell>
          <cell r="BX8">
            <v>-6.2041737168640398E-3</v>
          </cell>
          <cell r="BY8">
            <v>-3.9758269720101781E-3</v>
          </cell>
          <cell r="BZ8">
            <v>-2.6874999999999982E-2</v>
          </cell>
          <cell r="CA8">
            <v>-1.935483870967758E-2</v>
          </cell>
          <cell r="CB8">
            <v>-1.5410695022345508E-2</v>
          </cell>
          <cell r="CC8">
            <v>-4.7201618341200461E-3</v>
          </cell>
          <cell r="CD8">
            <v>2.6680896478135317E-4</v>
          </cell>
          <cell r="CE8">
            <v>-6.4059590316573642E-2</v>
          </cell>
          <cell r="CF8">
            <v>-7.3400908773156538E-3</v>
          </cell>
          <cell r="CG8">
            <v>-1.7929015733625996E-2</v>
          </cell>
          <cell r="CH8">
            <v>-4.6650494495241645E-3</v>
          </cell>
          <cell r="CI8">
            <v>-8.2513487781657111E-3</v>
          </cell>
          <cell r="CJ8">
            <v>3.9062499999999796E-3</v>
          </cell>
          <cell r="CK8">
            <v>6.4806987883910079E-3</v>
          </cell>
          <cell r="CL8">
            <v>-1.9482007792803149E-2</v>
          </cell>
          <cell r="CM8">
            <v>-2.972027972027971E-2</v>
          </cell>
          <cell r="CN8">
            <v>-1.0728174869250331E-2</v>
          </cell>
          <cell r="CO8">
            <v>-1.3121924548933758E-2</v>
          </cell>
          <cell r="CP8">
            <v>1.6380952380952371E-2</v>
          </cell>
          <cell r="CQ8">
            <v>4.0260142458966421E-3</v>
          </cell>
          <cell r="CR8">
            <v>-1.6032064128256578E-2</v>
          </cell>
          <cell r="CS8">
            <v>-5.8349328214971193E-2</v>
          </cell>
          <cell r="CT8">
            <v>-9.4238018309101088E-3</v>
          </cell>
          <cell r="CU8">
            <v>-2.142197599261305E-2</v>
          </cell>
          <cell r="CV8">
            <v>-2.7615833077632218E-3</v>
          </cell>
        </row>
        <row r="9">
          <cell r="B9">
            <v>-1.5278838808250247E-3</v>
          </cell>
          <cell r="C9">
            <v>5.4706659120920421E-3</v>
          </cell>
          <cell r="D9">
            <v>-1.2040939193256818E-3</v>
          </cell>
          <cell r="E9">
            <v>1.3005438637975982E-2</v>
          </cell>
          <cell r="F9">
            <v>7.5609073088769539E-3</v>
          </cell>
          <cell r="G9">
            <v>3.1827327601975396E-2</v>
          </cell>
          <cell r="H9">
            <v>5.4802422843956656E-3</v>
          </cell>
          <cell r="I9">
            <v>-1.7857142857142928E-3</v>
          </cell>
          <cell r="J9">
            <v>-1.1690140845070399E-2</v>
          </cell>
          <cell r="K9">
            <v>-4.243394715772613E-2</v>
          </cell>
          <cell r="L9">
            <v>-1.1156186612576008E-2</v>
          </cell>
          <cell r="M9">
            <v>3.0852105778648331E-2</v>
          </cell>
          <cell r="N9">
            <v>2.7332279195843544E-2</v>
          </cell>
          <cell r="O9">
            <v>1.5444015444016487E-3</v>
          </cell>
          <cell r="P9">
            <v>-3.642987249544549E-3</v>
          </cell>
          <cell r="Q9">
            <v>2.7665706051872609E-3</v>
          </cell>
          <cell r="R9">
            <v>-5.7598582188745683E-3</v>
          </cell>
          <cell r="S9">
            <v>-1.2573871495039754E-4</v>
          </cell>
          <cell r="T9">
            <v>-6.3259109311740889E-3</v>
          </cell>
          <cell r="U9">
            <v>5.3221288515405522E-3</v>
          </cell>
          <cell r="V9">
            <v>1.8513620735255297E-3</v>
          </cell>
          <cell r="W9">
            <v>3.4426229508196668E-2</v>
          </cell>
          <cell r="X9">
            <v>9.9817002162701958E-3</v>
          </cell>
          <cell r="Y9">
            <v>3.8366675801589632E-3</v>
          </cell>
          <cell r="Z9">
            <v>4.8806479113384461E-2</v>
          </cell>
          <cell r="AA9">
            <v>1.8785495849716019E-2</v>
          </cell>
          <cell r="AB9">
            <v>-2.1830394626363636E-3</v>
          </cell>
          <cell r="AC9">
            <v>0</v>
          </cell>
          <cell r="AD9">
            <v>3.1517334533993822E-3</v>
          </cell>
          <cell r="AE9">
            <v>5.1858254105445548E-3</v>
          </cell>
          <cell r="AF9">
            <v>6.3565443513435094E-3</v>
          </cell>
          <cell r="AG9">
            <v>1.0334137099552089E-2</v>
          </cell>
          <cell r="AH9">
            <v>-2.3402761525855397E-4</v>
          </cell>
          <cell r="AI9">
            <v>4.566210045662206E-3</v>
          </cell>
          <cell r="AJ9">
            <v>-8.9664936290703764E-3</v>
          </cell>
          <cell r="AK9">
            <v>1.0392309690828564E-3</v>
          </cell>
          <cell r="AL9">
            <v>8.642840457836894E-3</v>
          </cell>
          <cell r="AM9">
            <v>5.8381048613451248E-3</v>
          </cell>
          <cell r="AN9">
            <v>1.1732995084826415E-2</v>
          </cell>
          <cell r="AO9">
            <v>-4.5267489711934339E-2</v>
          </cell>
          <cell r="AP9">
            <v>0.11372964139134957</v>
          </cell>
          <cell r="AQ9">
            <v>-1.1250827266709961E-3</v>
          </cell>
          <cell r="AR9">
            <v>-2.6461390425787691E-3</v>
          </cell>
          <cell r="AS9">
            <v>1.8113858539390324E-2</v>
          </cell>
          <cell r="AT9">
            <v>1.9627085377820976E-3</v>
          </cell>
          <cell r="AU9">
            <v>1.9676851703727467E-2</v>
          </cell>
          <cell r="AV9">
            <v>3.2726528942523337E-3</v>
          </cell>
          <cell r="AW9">
            <v>1.0909884355225835E-2</v>
          </cell>
          <cell r="AX9">
            <v>2.1983273596176862E-2</v>
          </cell>
          <cell r="AY9">
            <v>-2.1305305020951024E-4</v>
          </cell>
          <cell r="AZ9">
            <v>-5.2002080083211454E-4</v>
          </cell>
          <cell r="BA9">
            <v>3.1877729257641943E-2</v>
          </cell>
          <cell r="BB9">
            <v>0</v>
          </cell>
          <cell r="BC9">
            <v>-3.0636292223094913E-2</v>
          </cell>
          <cell r="BD9">
            <v>-1.8939393939393537E-3</v>
          </cell>
          <cell r="BE9">
            <v>1.3384641124309568E-3</v>
          </cell>
          <cell r="BF9">
            <v>1.0692328254477565E-2</v>
          </cell>
          <cell r="BG9">
            <v>-2.7065527065526741E-3</v>
          </cell>
          <cell r="BH9">
            <v>-5.5658627087197335E-3</v>
          </cell>
          <cell r="BI9">
            <v>1.2448132780082968E-2</v>
          </cell>
          <cell r="BJ9">
            <v>6.8983469998698576E-3</v>
          </cell>
          <cell r="BK9">
            <v>4.5276184726833254E-3</v>
          </cell>
          <cell r="BL9">
            <v>5.5329719963865725E-3</v>
          </cell>
          <cell r="BM9">
            <v>6.0679611650486303E-3</v>
          </cell>
          <cell r="BN9">
            <v>3.4246575342465647E-2</v>
          </cell>
          <cell r="BO9">
            <v>-3.2467532467531776E-3</v>
          </cell>
          <cell r="BP9">
            <v>1.1614730878187074E-2</v>
          </cell>
          <cell r="BQ9">
            <v>-4.7789725209080444E-3</v>
          </cell>
          <cell r="BR9">
            <v>1.5157558835261228E-2</v>
          </cell>
          <cell r="BS9">
            <v>-1.3029315960911775E-3</v>
          </cell>
          <cell r="BT9">
            <v>1.2279355333844985E-2</v>
          </cell>
          <cell r="BU9">
            <v>2.379261363636357E-2</v>
          </cell>
          <cell r="BV9">
            <v>4.8583955444957529E-3</v>
          </cell>
          <cell r="BW9">
            <v>1.3521634615385127E-3</v>
          </cell>
          <cell r="BX9">
            <v>3.972758229284919E-3</v>
          </cell>
          <cell r="BY9">
            <v>1.4370110170844053E-3</v>
          </cell>
          <cell r="BZ9">
            <v>-1.5735388567758572E-2</v>
          </cell>
          <cell r="CA9">
            <v>2.1929824561404991E-3</v>
          </cell>
          <cell r="CB9">
            <v>5.0086085459382246E-3</v>
          </cell>
          <cell r="CC9">
            <v>4.7425474254742745E-3</v>
          </cell>
          <cell r="CD9">
            <v>4.2678047479326906E-3</v>
          </cell>
          <cell r="CE9">
            <v>-2.9844807003581379E-2</v>
          </cell>
          <cell r="CF9">
            <v>-4.9295774647886278E-3</v>
          </cell>
          <cell r="CG9">
            <v>9.6870342771982702E-3</v>
          </cell>
          <cell r="CH9">
            <v>5.2493438320208854E-3</v>
          </cell>
          <cell r="CI9">
            <v>1.1519999999999982E-2</v>
          </cell>
          <cell r="CJ9">
            <v>9.5507605235231538E-3</v>
          </cell>
          <cell r="CK9">
            <v>6.998880179171333E-3</v>
          </cell>
          <cell r="CL9">
            <v>-5.2594670406732446E-3</v>
          </cell>
          <cell r="CM9">
            <v>1.6666666666666712E-2</v>
          </cell>
          <cell r="CN9">
            <v>3.1177985631015859E-3</v>
          </cell>
          <cell r="CO9">
            <v>2.2160664819944123E-3</v>
          </cell>
          <cell r="CP9">
            <v>5.9970014992503798E-3</v>
          </cell>
          <cell r="CQ9">
            <v>-1.8507094386182069E-3</v>
          </cell>
          <cell r="CR9">
            <v>5.2371254000581824E-3</v>
          </cell>
          <cell r="CS9">
            <v>-3.791275988585404E-2</v>
          </cell>
          <cell r="CT9">
            <v>-5.708072845882056E-3</v>
          </cell>
          <cell r="CU9">
            <v>4.717871296471032E-3</v>
          </cell>
          <cell r="CV9">
            <v>1.384615384615437E-3</v>
          </cell>
        </row>
        <row r="10">
          <cell r="B10">
            <v>6.1208875286916653E-3</v>
          </cell>
          <cell r="C10">
            <v>3.7523452157599032E-3</v>
          </cell>
          <cell r="D10">
            <v>9.3429776974081457E-3</v>
          </cell>
          <cell r="E10">
            <v>2.3342670401492603E-3</v>
          </cell>
          <cell r="F10">
            <v>1.1951083935519727E-2</v>
          </cell>
          <cell r="G10">
            <v>2.0563729835135682E-2</v>
          </cell>
          <cell r="H10">
            <v>-1.5777395295467504E-2</v>
          </cell>
          <cell r="I10">
            <v>9.7112190135444781E-3</v>
          </cell>
          <cell r="J10">
            <v>2.8502208921191798E-3</v>
          </cell>
          <cell r="K10">
            <v>1.9230769230769117E-2</v>
          </cell>
          <cell r="L10">
            <v>7.179487179487209E-3</v>
          </cell>
          <cell r="M10">
            <v>7.8384798099762065E-3</v>
          </cell>
          <cell r="N10">
            <v>-5.057167985927812E-3</v>
          </cell>
          <cell r="O10">
            <v>2.737085582112557E-2</v>
          </cell>
          <cell r="P10">
            <v>-6.2157221206581969E-3</v>
          </cell>
          <cell r="Q10">
            <v>1.0460972525577778E-2</v>
          </cell>
          <cell r="R10">
            <v>9.8039215686274005E-3</v>
          </cell>
          <cell r="S10">
            <v>9.6830985915494251E-3</v>
          </cell>
          <cell r="T10">
            <v>1.1713776419658612E-2</v>
          </cell>
          <cell r="U10">
            <v>-6.4084703259962104E-3</v>
          </cell>
          <cell r="V10">
            <v>1.1087645195353605E-2</v>
          </cell>
          <cell r="W10">
            <v>4.7543581616481699E-3</v>
          </cell>
          <cell r="X10">
            <v>1.0212485587217879E-2</v>
          </cell>
          <cell r="Y10">
            <v>-8.1900081900083063E-3</v>
          </cell>
          <cell r="Z10">
            <v>1.4224751066856244E-2</v>
          </cell>
          <cell r="AA10">
            <v>0</v>
          </cell>
          <cell r="AB10">
            <v>9.9293167283742226E-3</v>
          </cell>
          <cell r="AC10">
            <v>1.3558915286777003E-2</v>
          </cell>
          <cell r="AD10">
            <v>9.6499102333931705E-3</v>
          </cell>
          <cell r="AE10">
            <v>1.3112639724849514E-2</v>
          </cell>
          <cell r="AF10">
            <v>-1.7226528854434446E-3</v>
          </cell>
          <cell r="AG10">
            <v>1.943402659393114E-2</v>
          </cell>
          <cell r="AH10">
            <v>-1.8726591760299227E-3</v>
          </cell>
          <cell r="AI10">
            <v>4.5454545454544481E-3</v>
          </cell>
          <cell r="AJ10">
            <v>-1.2380952380952456E-2</v>
          </cell>
          <cell r="AK10">
            <v>7.5266026472878052E-3</v>
          </cell>
          <cell r="AL10">
            <v>1.9685039370078775E-2</v>
          </cell>
          <cell r="AM10">
            <v>-2.0091528072330262E-3</v>
          </cell>
          <cell r="AN10">
            <v>7.8357624196834352E-3</v>
          </cell>
          <cell r="AO10">
            <v>-1.2315270935960329E-3</v>
          </cell>
          <cell r="AP10">
            <v>2.8180287138783705E-2</v>
          </cell>
          <cell r="AQ10">
            <v>1.5371364208573464E-2</v>
          </cell>
          <cell r="AR10">
            <v>5.3063193439459441E-3</v>
          </cell>
          <cell r="AS10">
            <v>-2.9652640497034657E-2</v>
          </cell>
          <cell r="AT10">
            <v>-3.5912504080966188E-3</v>
          </cell>
          <cell r="AU10">
            <v>1.2707875745214859E-2</v>
          </cell>
          <cell r="AV10">
            <v>2.0387359836901413E-3</v>
          </cell>
          <cell r="AW10">
            <v>1.1439671918843108E-2</v>
          </cell>
          <cell r="AX10">
            <v>1.4262333411269567E-2</v>
          </cell>
          <cell r="AY10">
            <v>1.3922432163659668E-2</v>
          </cell>
          <cell r="AZ10">
            <v>-4.1623309053068838E-3</v>
          </cell>
          <cell r="BA10">
            <v>8.8870080406263582E-3</v>
          </cell>
          <cell r="BB10">
            <v>6.4587271581601092E-3</v>
          </cell>
          <cell r="BC10">
            <v>3.0794165316045202E-2</v>
          </cell>
          <cell r="BD10">
            <v>1.5812776723592888E-3</v>
          </cell>
          <cell r="BE10">
            <v>1.8379281537176178E-3</v>
          </cell>
          <cell r="BF10">
            <v>4.4961650357046969E-3</v>
          </cell>
          <cell r="BG10">
            <v>5.7134695043553835E-4</v>
          </cell>
          <cell r="BH10">
            <v>-1.2126865671641862E-2</v>
          </cell>
          <cell r="BI10">
            <v>3.0737704918032739E-3</v>
          </cell>
          <cell r="BJ10">
            <v>2.0682523267838235E-3</v>
          </cell>
          <cell r="BK10">
            <v>2.133413461538464E-2</v>
          </cell>
          <cell r="BL10">
            <v>9.2083099382370293E-3</v>
          </cell>
          <cell r="BM10">
            <v>1.6083634901487393E-3</v>
          </cell>
          <cell r="BN10">
            <v>1.2171111508859848E-2</v>
          </cell>
          <cell r="BO10">
            <v>7.6004343105318681E-3</v>
          </cell>
          <cell r="BP10">
            <v>6.160739288714614E-3</v>
          </cell>
          <cell r="BQ10">
            <v>1.6406562625050025E-2</v>
          </cell>
          <cell r="BR10">
            <v>1.2180746561886141E-2</v>
          </cell>
          <cell r="BS10">
            <v>2.1200260926288739E-3</v>
          </cell>
          <cell r="BT10">
            <v>-1.5163002274450287E-2</v>
          </cell>
          <cell r="BU10">
            <v>1.1446409989594238E-2</v>
          </cell>
          <cell r="BV10">
            <v>1.1438679245283006E-2</v>
          </cell>
          <cell r="BW10">
            <v>3.0007501875462894E-4</v>
          </cell>
          <cell r="BX10">
            <v>6.7834934991519184E-3</v>
          </cell>
          <cell r="BY10">
            <v>1.1957908163265306E-2</v>
          </cell>
          <cell r="BZ10">
            <v>-1.0114192495921655E-2</v>
          </cell>
          <cell r="CA10">
            <v>-2.1881838074399723E-3</v>
          </cell>
          <cell r="CB10">
            <v>6.6967762030837388E-3</v>
          </cell>
          <cell r="CC10">
            <v>-1.07889413351315E-2</v>
          </cell>
          <cell r="CD10">
            <v>8.4993359893758384E-3</v>
          </cell>
          <cell r="CE10">
            <v>1.0664479081214175E-2</v>
          </cell>
          <cell r="CF10">
            <v>1.4154281670205186E-2</v>
          </cell>
          <cell r="CG10">
            <v>-2.0295202952029415E-3</v>
          </cell>
          <cell r="CH10">
            <v>1.1562849682954207E-2</v>
          </cell>
          <cell r="CI10">
            <v>4.4289781714647444E-3</v>
          </cell>
          <cell r="CJ10">
            <v>-9.8107918710580791E-3</v>
          </cell>
          <cell r="CK10">
            <v>9.1743119266054583E-3</v>
          </cell>
          <cell r="CL10">
            <v>4.3473152391023916E-3</v>
          </cell>
          <cell r="CM10">
            <v>1.8608772707133282E-2</v>
          </cell>
          <cell r="CN10">
            <v>1.1351351351351397E-2</v>
          </cell>
          <cell r="CO10">
            <v>1.9900497512437779E-2</v>
          </cell>
          <cell r="CP10">
            <v>5.9612518628912124E-3</v>
          </cell>
          <cell r="CQ10">
            <v>7.1075401730532747E-3</v>
          </cell>
          <cell r="CR10">
            <v>-4.9204052098406545E-3</v>
          </cell>
          <cell r="CS10">
            <v>4.9576271186440597E-2</v>
          </cell>
          <cell r="CT10">
            <v>-3.2804811372333913E-3</v>
          </cell>
          <cell r="CU10">
            <v>1.145755071374905E-2</v>
          </cell>
          <cell r="CV10">
            <v>1.9665079121216792E-2</v>
          </cell>
        </row>
        <row r="11">
          <cell r="B11">
            <v>-3.7262357414448687E-2</v>
          </cell>
          <cell r="C11">
            <v>-1.644859813084117E-2</v>
          </cell>
          <cell r="D11">
            <v>-1.6422812779934435E-2</v>
          </cell>
          <cell r="E11">
            <v>-1.3507219375873273E-2</v>
          </cell>
          <cell r="F11">
            <v>-5.492996429551229E-4</v>
          </cell>
          <cell r="G11">
            <v>-1.094319958311625E-2</v>
          </cell>
          <cell r="H11">
            <v>4.9548236665693558E-3</v>
          </cell>
          <cell r="I11">
            <v>-3.7965072133636698E-3</v>
          </cell>
          <cell r="J11">
            <v>-1.9468523518544899E-2</v>
          </cell>
          <cell r="K11">
            <v>-2.5430680885972005E-2</v>
          </cell>
          <cell r="L11">
            <v>-1.1405295315682327E-2</v>
          </cell>
          <cell r="M11">
            <v>-8.2488805090738023E-3</v>
          </cell>
          <cell r="N11">
            <v>-3.4254143646408775E-2</v>
          </cell>
          <cell r="O11">
            <v>-2.1013133208255111E-2</v>
          </cell>
          <cell r="P11">
            <v>-1.839587932303164E-2</v>
          </cell>
          <cell r="Q11">
            <v>-1.9340159271900078E-3</v>
          </cell>
          <cell r="R11">
            <v>-6.6195939982347119E-3</v>
          </cell>
          <cell r="S11">
            <v>-2.6653381492091174E-2</v>
          </cell>
          <cell r="T11">
            <v>-1.8122325698464611E-2</v>
          </cell>
          <cell r="U11">
            <v>-3.2249018508132325E-2</v>
          </cell>
          <cell r="V11">
            <v>-6.5274151436031337E-3</v>
          </cell>
          <cell r="W11">
            <v>6.3091482649842798E-3</v>
          </cell>
          <cell r="X11">
            <v>-2.7066688406978585E-2</v>
          </cell>
          <cell r="Y11">
            <v>-9.3586567575005865E-3</v>
          </cell>
          <cell r="Z11">
            <v>-2.2640753356040783E-2</v>
          </cell>
          <cell r="AA11">
            <v>-1.843910806174956E-2</v>
          </cell>
          <cell r="AB11">
            <v>-1.8996833861023174E-2</v>
          </cell>
          <cell r="AC11">
            <v>-2.4387356457914081E-2</v>
          </cell>
          <cell r="AD11">
            <v>-1.1780395643476353E-2</v>
          </cell>
          <cell r="AE11">
            <v>-2.7158922130277978E-2</v>
          </cell>
          <cell r="AF11">
            <v>-1.9557089444923775E-2</v>
          </cell>
          <cell r="AG11">
            <v>-2.2073578595317733E-2</v>
          </cell>
          <cell r="AH11">
            <v>-9.1463414634146475E-3</v>
          </cell>
          <cell r="AI11">
            <v>-2.8280542986425742E-3</v>
          </cell>
          <cell r="AJ11">
            <v>1.446480231436892E-3</v>
          </cell>
          <cell r="AK11">
            <v>-1.5198351365275718E-2</v>
          </cell>
          <cell r="AL11">
            <v>-7.7220077220077994E-3</v>
          </cell>
          <cell r="AM11">
            <v>-2.8743988368191403E-2</v>
          </cell>
          <cell r="AN11">
            <v>-2.472399315814031E-2</v>
          </cell>
          <cell r="AO11">
            <v>-1.2946979038224249E-2</v>
          </cell>
          <cell r="AP11">
            <v>-1.6379883556867425E-2</v>
          </cell>
          <cell r="AQ11">
            <v>2.936378466557912E-2</v>
          </cell>
          <cell r="AR11">
            <v>-2.6631477927063326E-2</v>
          </cell>
          <cell r="AS11">
            <v>-4.0454016298020971E-2</v>
          </cell>
          <cell r="AT11">
            <v>-4.5871559633027708E-3</v>
          </cell>
          <cell r="AU11">
            <v>-3.5631293570875251E-2</v>
          </cell>
          <cell r="AV11">
            <v>-1.2614445574771057E-2</v>
          </cell>
          <cell r="AW11">
            <v>-1.8352539479300031E-2</v>
          </cell>
          <cell r="AX11">
            <v>-1.5444905486399301E-2</v>
          </cell>
          <cell r="AY11">
            <v>-3.8951940591284866E-2</v>
          </cell>
          <cell r="AZ11">
            <v>4.7021943573667636E-3</v>
          </cell>
          <cell r="BA11">
            <v>-3.2298657718120787E-2</v>
          </cell>
          <cell r="BB11">
            <v>-1.2051964313664159E-2</v>
          </cell>
          <cell r="BC11">
            <v>-1.126834381551362E-2</v>
          </cell>
          <cell r="BD11">
            <v>-8.2096621408273302E-3</v>
          </cell>
          <cell r="BE11">
            <v>5.5036691127417995E-3</v>
          </cell>
          <cell r="BF11">
            <v>-1.8694049499736541E-2</v>
          </cell>
          <cell r="BG11">
            <v>-8.4225553176303126E-3</v>
          </cell>
          <cell r="BH11">
            <v>-9.4921689606072964E-4</v>
          </cell>
          <cell r="BI11">
            <v>-2.9622063329928533E-2</v>
          </cell>
          <cell r="BJ11">
            <v>-8.3849329205365267E-3</v>
          </cell>
          <cell r="BK11">
            <v>-2.1476904972050719E-2</v>
          </cell>
          <cell r="BL11">
            <v>-1.9806387003449437E-2</v>
          </cell>
          <cell r="BM11">
            <v>-9.6346848655157937E-3</v>
          </cell>
          <cell r="BN11">
            <v>1.2201591511936425E-2</v>
          </cell>
          <cell r="BO11">
            <v>-1.993534482758607E-2</v>
          </cell>
          <cell r="BP11">
            <v>-2.8388533259115032E-2</v>
          </cell>
          <cell r="BQ11">
            <v>7.8740157480327276E-4</v>
          </cell>
          <cell r="BR11">
            <v>-2.6397515527950437E-2</v>
          </cell>
          <cell r="BS11">
            <v>-1.8063466232709508E-2</v>
          </cell>
          <cell r="BT11">
            <v>-1.4626635873748999E-2</v>
          </cell>
          <cell r="BU11">
            <v>-8.5733882030178329E-3</v>
          </cell>
          <cell r="BV11">
            <v>-6.2725894835023846E-2</v>
          </cell>
          <cell r="BW11">
            <v>-2.0248987550622596E-2</v>
          </cell>
          <cell r="BX11">
            <v>-2.8074115665356544E-2</v>
          </cell>
          <cell r="BY11">
            <v>-4.5690877579958903E-3</v>
          </cell>
          <cell r="BZ11">
            <v>-9.8879367172050332E-3</v>
          </cell>
          <cell r="CA11">
            <v>-4.3859649122806087E-3</v>
          </cell>
          <cell r="CB11">
            <v>-2.9393564356435621E-2</v>
          </cell>
          <cell r="CC11">
            <v>-1.6359918200409013E-2</v>
          </cell>
          <cell r="CD11">
            <v>-4.7405846721095529E-3</v>
          </cell>
          <cell r="CE11">
            <v>-8.1168831168829439E-4</v>
          </cell>
          <cell r="CF11">
            <v>-2.1632937892533181E-2</v>
          </cell>
          <cell r="CG11">
            <v>-1.183213163246442E-2</v>
          </cell>
          <cell r="CH11">
            <v>-1.0693215339233137E-2</v>
          </cell>
          <cell r="CI11">
            <v>-1.6692913385826808E-2</v>
          </cell>
          <cell r="CJ11">
            <v>-9.5541401273886457E-3</v>
          </cell>
          <cell r="CK11">
            <v>-3.0853994490358059E-2</v>
          </cell>
          <cell r="CL11">
            <v>-1.6027140851661261E-2</v>
          </cell>
          <cell r="CM11">
            <v>-1.3049151805132544E-2</v>
          </cell>
          <cell r="CN11">
            <v>-2.071084981293422E-2</v>
          </cell>
          <cell r="CO11">
            <v>-2.3848238482384702E-2</v>
          </cell>
          <cell r="CP11">
            <v>-3.0370370370370381E-2</v>
          </cell>
          <cell r="CQ11">
            <v>-1.4421601718318685E-2</v>
          </cell>
          <cell r="CR11">
            <v>-2.4723676556137327E-2</v>
          </cell>
          <cell r="CS11">
            <v>-4.8445700444085986E-3</v>
          </cell>
          <cell r="CT11">
            <v>-1.0696653867251799E-2</v>
          </cell>
          <cell r="CU11">
            <v>-1.1699164345403947E-2</v>
          </cell>
          <cell r="CV11">
            <v>-2.2901913515142536E-2</v>
          </cell>
        </row>
        <row r="12">
          <cell r="B12">
            <v>2.1327014218009446E-2</v>
          </cell>
          <cell r="C12">
            <v>-1.0832383124287349E-2</v>
          </cell>
          <cell r="D12">
            <v>1.5786278081360145E-2</v>
          </cell>
          <cell r="E12">
            <v>1.9357884796978288E-2</v>
          </cell>
          <cell r="F12">
            <v>1.0167628469359643E-2</v>
          </cell>
          <cell r="G12">
            <v>1.7211099402880296E-2</v>
          </cell>
          <cell r="H12">
            <v>-1.8271461716937224E-2</v>
          </cell>
          <cell r="I12">
            <v>7.8760162601626601E-3</v>
          </cell>
          <cell r="J12">
            <v>3.9855072463768113E-2</v>
          </cell>
          <cell r="K12">
            <v>-1.2626262626262656E-2</v>
          </cell>
          <cell r="L12">
            <v>1.812937783271534E-2</v>
          </cell>
          <cell r="M12">
            <v>9.0304182509506319E-3</v>
          </cell>
          <cell r="N12">
            <v>3.5011441647597112E-2</v>
          </cell>
          <cell r="O12">
            <v>-1.4181678804139555E-2</v>
          </cell>
          <cell r="P12">
            <v>1.0119940029984991E-2</v>
          </cell>
          <cell r="Q12">
            <v>2.9294426080018157E-2</v>
          </cell>
          <cell r="R12">
            <v>3.9982230119946626E-3</v>
          </cell>
          <cell r="S12">
            <v>3.173384516954561E-2</v>
          </cell>
          <cell r="T12">
            <v>1.768777236606011E-2</v>
          </cell>
          <cell r="U12">
            <v>2.2312373225152223E-2</v>
          </cell>
          <cell r="V12">
            <v>1.6557161629435022E-2</v>
          </cell>
          <cell r="W12">
            <v>1.3061650992685475E-2</v>
          </cell>
          <cell r="X12">
            <v>3.050108932461874E-2</v>
          </cell>
          <cell r="Y12">
            <v>7.2242289524867458E-3</v>
          </cell>
          <cell r="Z12">
            <v>1.271012710127096E-2</v>
          </cell>
          <cell r="AA12">
            <v>2.6649191786806439E-2</v>
          </cell>
          <cell r="AB12">
            <v>2.768812638015972E-2</v>
          </cell>
          <cell r="AC12">
            <v>2.257007644703312E-2</v>
          </cell>
          <cell r="AD12">
            <v>6.5227170490328194E-3</v>
          </cell>
          <cell r="AE12">
            <v>2.9225736095965023E-2</v>
          </cell>
          <cell r="AF12">
            <v>1.6720445878556561E-2</v>
          </cell>
          <cell r="AG12">
            <v>3.8303693570451471E-2</v>
          </cell>
          <cell r="AH12">
            <v>1.2307692307692382E-2</v>
          </cell>
          <cell r="AI12">
            <v>1.1911514463981898E-2</v>
          </cell>
          <cell r="AJ12">
            <v>2.4073182474723159E-2</v>
          </cell>
          <cell r="AK12">
            <v>8.3703897462725687E-3</v>
          </cell>
          <cell r="AL12">
            <v>1.1215381094071917E-2</v>
          </cell>
          <cell r="AM12">
            <v>2.5449101796407112E-2</v>
          </cell>
          <cell r="AN12">
            <v>1.9610969387755167E-2</v>
          </cell>
          <cell r="AO12">
            <v>2.4984384759524762E-3</v>
          </cell>
          <cell r="AP12">
            <v>9.0188125504938547E-3</v>
          </cell>
          <cell r="AQ12">
            <v>8.2408874801902458E-3</v>
          </cell>
          <cell r="AR12">
            <v>1.0352477199901447E-2</v>
          </cell>
          <cell r="AS12">
            <v>2.6994237185320007E-2</v>
          </cell>
          <cell r="AT12">
            <v>1.7774851876234454E-2</v>
          </cell>
          <cell r="AU12">
            <v>2.2168674698795222E-2</v>
          </cell>
          <cell r="AV12">
            <v>1.5454358128992375E-2</v>
          </cell>
          <cell r="AW12">
            <v>1.6304347826086956E-2</v>
          </cell>
          <cell r="AX12">
            <v>6.7899789276515835E-3</v>
          </cell>
          <cell r="AY12">
            <v>1.5599941682460899E-2</v>
          </cell>
          <cell r="AZ12">
            <v>2.4960998439937619E-2</v>
          </cell>
          <cell r="BA12">
            <v>2.6441265713047224E-2</v>
          </cell>
          <cell r="BB12">
            <v>8.7135614702155313E-3</v>
          </cell>
          <cell r="BC12">
            <v>1.0336602173336883E-2</v>
          </cell>
          <cell r="BD12">
            <v>1.4645017510347051E-2</v>
          </cell>
          <cell r="BE12">
            <v>1.6752363576049062E-2</v>
          </cell>
          <cell r="BF12">
            <v>-3.6222162597263248E-2</v>
          </cell>
          <cell r="BG12">
            <v>5.4707745465017235E-3</v>
          </cell>
          <cell r="BH12">
            <v>2.8503562945368068E-2</v>
          </cell>
          <cell r="BI12">
            <v>2.0701754385964909E-2</v>
          </cell>
          <cell r="BJ12">
            <v>1.0667360478730235E-2</v>
          </cell>
          <cell r="BK12">
            <v>3.6079374624173266E-2</v>
          </cell>
          <cell r="BL12">
            <v>1.7028039505051652E-2</v>
          </cell>
          <cell r="BM12">
            <v>8.917713822456378E-3</v>
          </cell>
          <cell r="BN12">
            <v>1.2928022361984537E-2</v>
          </cell>
          <cell r="BO12">
            <v>1.5942825728422164E-2</v>
          </cell>
          <cell r="BP12">
            <v>2.2056717272987775E-2</v>
          </cell>
          <cell r="BQ12">
            <v>-6.687647521636573E-3</v>
          </cell>
          <cell r="BR12">
            <v>3.9872408293461494E-3</v>
          </cell>
          <cell r="BS12">
            <v>2.5356314219423168E-2</v>
          </cell>
          <cell r="BT12">
            <v>1.1718749999999889E-2</v>
          </cell>
          <cell r="BU12">
            <v>-1.7295053614666451E-3</v>
          </cell>
          <cell r="BV12">
            <v>1.1568603060082007E-2</v>
          </cell>
          <cell r="BW12">
            <v>-5.9706062461724798E-3</v>
          </cell>
          <cell r="BX12">
            <v>2.0219526285384256E-2</v>
          </cell>
          <cell r="BY12">
            <v>1.1111111111111082E-2</v>
          </cell>
          <cell r="BZ12">
            <v>1.364846870838882E-2</v>
          </cell>
          <cell r="CA12">
            <v>1.7621145374449355E-2</v>
          </cell>
          <cell r="CB12">
            <v>2.8052279247688841E-2</v>
          </cell>
          <cell r="CC12">
            <v>7.6230076230075841E-3</v>
          </cell>
          <cell r="CD12">
            <v>5.8216459380788267E-3</v>
          </cell>
          <cell r="CE12">
            <v>3.7367993501218444E-2</v>
          </cell>
          <cell r="CF12">
            <v>1.8188302425107047E-2</v>
          </cell>
          <cell r="CG12">
            <v>1.2347988774555596E-2</v>
          </cell>
          <cell r="CH12">
            <v>1.4349608647036959E-2</v>
          </cell>
          <cell r="CI12">
            <v>1.8257527226137101E-2</v>
          </cell>
          <cell r="CJ12">
            <v>7.1454090746706422E-4</v>
          </cell>
          <cell r="CK12">
            <v>4.0363843092666336E-2</v>
          </cell>
          <cell r="CL12">
            <v>1.6288194031625305E-2</v>
          </cell>
          <cell r="CM12">
            <v>2.2036139268398923E-3</v>
          </cell>
          <cell r="CN12">
            <v>9.6875426388319513E-3</v>
          </cell>
          <cell r="CO12">
            <v>6.662965019433505E-3</v>
          </cell>
          <cell r="CP12">
            <v>2.7501909854850987E-2</v>
          </cell>
          <cell r="CQ12">
            <v>1.7745952677459539E-2</v>
          </cell>
          <cell r="CR12">
            <v>1.9683865195347348E-2</v>
          </cell>
          <cell r="CS12">
            <v>4.1784989858012218E-2</v>
          </cell>
          <cell r="CT12">
            <v>1.4139173828666427E-2</v>
          </cell>
          <cell r="CU12">
            <v>6.5764750093949909E-3</v>
          </cell>
          <cell r="CV12">
            <v>1.9892058596761856E-2</v>
          </cell>
        </row>
        <row r="13">
          <cell r="B13">
            <v>-1.6241299303944245E-2</v>
          </cell>
          <cell r="C13">
            <v>9.6061479346781949E-3</v>
          </cell>
          <cell r="D13">
            <v>-2.988643156007215E-3</v>
          </cell>
          <cell r="E13">
            <v>3.9370078740157879E-3</v>
          </cell>
          <cell r="F13">
            <v>-2.720348204569644E-4</v>
          </cell>
          <cell r="G13">
            <v>-1.1567679558011079E-2</v>
          </cell>
          <cell r="H13">
            <v>-4.7267355982275831E-3</v>
          </cell>
          <cell r="I13">
            <v>9.0748676581799709E-3</v>
          </cell>
          <cell r="J13">
            <v>-1.0871080139372838E-2</v>
          </cell>
          <cell r="K13">
            <v>-2.9838022165387862E-2</v>
          </cell>
          <cell r="L13">
            <v>2.6912181303116112E-2</v>
          </cell>
          <cell r="M13">
            <v>2.3551577955718348E-4</v>
          </cell>
          <cell r="N13">
            <v>-5.5273048861375195E-3</v>
          </cell>
          <cell r="O13">
            <v>-1.3608087091757304E-2</v>
          </cell>
          <cell r="P13">
            <v>4.0816326530612032E-3</v>
          </cell>
          <cell r="Q13">
            <v>-6.9767441860464612E-3</v>
          </cell>
          <cell r="R13">
            <v>1.1504424778760973E-2</v>
          </cell>
          <cell r="S13">
            <v>-2.095994046880811E-2</v>
          </cell>
          <cell r="T13">
            <v>5.5415617128463188E-3</v>
          </cell>
          <cell r="U13">
            <v>1.7006802721089079E-3</v>
          </cell>
          <cell r="V13">
            <v>-3.1023784901757353E-3</v>
          </cell>
          <cell r="W13">
            <v>8.7674058793191408E-3</v>
          </cell>
          <cell r="X13">
            <v>-8.6192876890551495E-3</v>
          </cell>
          <cell r="Y13">
            <v>-1.1034482758620454E-3</v>
          </cell>
          <cell r="Z13">
            <v>-6.6801619433198038E-3</v>
          </cell>
          <cell r="AA13">
            <v>-1.4893617021276655E-2</v>
          </cell>
          <cell r="AB13">
            <v>-1.4876033057851803E-3</v>
          </cell>
          <cell r="AC13">
            <v>-4.5093152960720955E-3</v>
          </cell>
          <cell r="AD13">
            <v>-4.245810055865871E-3</v>
          </cell>
          <cell r="AE13">
            <v>-4.0262767535494326E-3</v>
          </cell>
          <cell r="AF13">
            <v>5.7703404500874579E-4</v>
          </cell>
          <cell r="AG13">
            <v>3.6231884057970828E-3</v>
          </cell>
          <cell r="AH13">
            <v>2.33808744447029E-3</v>
          </cell>
          <cell r="AI13">
            <v>-3.3632286995514977E-3</v>
          </cell>
          <cell r="AJ13">
            <v>3.7611659614481359E-3</v>
          </cell>
          <cell r="AK13">
            <v>-2.4902723735408399E-2</v>
          </cell>
          <cell r="AL13">
            <v>-1.7881394296061549E-2</v>
          </cell>
          <cell r="AM13">
            <v>-8.5345311622682871E-3</v>
          </cell>
          <cell r="AN13">
            <v>7.6622361219702093E-3</v>
          </cell>
          <cell r="AO13">
            <v>6.2305295950143363E-4</v>
          </cell>
          <cell r="AP13">
            <v>-4.0851008202882448E-3</v>
          </cell>
          <cell r="AQ13">
            <v>6.287331027972904E-5</v>
          </cell>
          <cell r="AR13">
            <v>-1.4393754574286493E-2</v>
          </cell>
          <cell r="AS13">
            <v>-3.8393384524513454E-3</v>
          </cell>
          <cell r="AT13">
            <v>2.8460543337645503E-2</v>
          </cell>
          <cell r="AU13">
            <v>-1.2101210121012149E-2</v>
          </cell>
          <cell r="AV13">
            <v>1.2175324675325137E-3</v>
          </cell>
          <cell r="AW13">
            <v>-2.5668449197860416E-3</v>
          </cell>
          <cell r="AX13">
            <v>-1.9999999999999987E-2</v>
          </cell>
          <cell r="AY13">
            <v>-2.3686477174848126E-3</v>
          </cell>
          <cell r="AZ13">
            <v>-5.0735667174031272E-4</v>
          </cell>
          <cell r="BA13">
            <v>-1.3513513513513526E-2</v>
          </cell>
          <cell r="BB13">
            <v>2.3558975969844285E-3</v>
          </cell>
          <cell r="BC13">
            <v>-1.1542497376705083E-2</v>
          </cell>
          <cell r="BD13">
            <v>-2.5101976780672057E-3</v>
          </cell>
          <cell r="BE13">
            <v>2.7732463295269448E-3</v>
          </cell>
          <cell r="BF13">
            <v>-1.5590200445434362E-2</v>
          </cell>
          <cell r="BG13">
            <v>2.2479954180985012E-2</v>
          </cell>
          <cell r="BH13">
            <v>1.7551963048498966E-2</v>
          </cell>
          <cell r="BI13">
            <v>-1.1344104503265668E-2</v>
          </cell>
          <cell r="BJ13">
            <v>8.624018535204038E-3</v>
          </cell>
          <cell r="BK13">
            <v>2.1474172954149797E-2</v>
          </cell>
          <cell r="BL13">
            <v>8.5947092309409077E-3</v>
          </cell>
          <cell r="BM13">
            <v>0</v>
          </cell>
          <cell r="BN13">
            <v>-2.4146257330112707E-3</v>
          </cell>
          <cell r="BO13">
            <v>-3.7878787878788032E-3</v>
          </cell>
          <cell r="BP13">
            <v>-7.0067264573991034E-3</v>
          </cell>
          <cell r="BQ13">
            <v>-2.5742574257425686E-2</v>
          </cell>
          <cell r="BR13">
            <v>2.7799841143765006E-3</v>
          </cell>
          <cell r="BS13">
            <v>-9.3744949086794621E-3</v>
          </cell>
          <cell r="BT13">
            <v>-1.9305019305019305E-2</v>
          </cell>
          <cell r="BU13">
            <v>-5.5440055440055492E-3</v>
          </cell>
          <cell r="BV13">
            <v>-3.1357599606492835E-2</v>
          </cell>
          <cell r="BW13">
            <v>3.234252271677094E-3</v>
          </cell>
          <cell r="BX13">
            <v>-3.9637599093997897E-3</v>
          </cell>
          <cell r="BY13">
            <v>-4.7318611987383499E-4</v>
          </cell>
          <cell r="BZ13">
            <v>7.22495894909696E-3</v>
          </cell>
          <cell r="CA13">
            <v>2.1645021645021568E-2</v>
          </cell>
          <cell r="CB13">
            <v>-7.9069767441860162E-3</v>
          </cell>
          <cell r="CC13">
            <v>-5.5020632737275308E-3</v>
          </cell>
          <cell r="CD13">
            <v>1.5785319652723566E-3</v>
          </cell>
          <cell r="CE13">
            <v>3.0931871574001533E-2</v>
          </cell>
          <cell r="CF13">
            <v>-9.1068301225919988E-3</v>
          </cell>
          <cell r="CG13">
            <v>-1.6632785067454501E-3</v>
          </cell>
          <cell r="CH13">
            <v>7.1651662686018844E-3</v>
          </cell>
          <cell r="CI13">
            <v>-2.201950298836121E-3</v>
          </cell>
          <cell r="CJ13">
            <v>2.1420921099606824E-3</v>
          </cell>
          <cell r="CK13">
            <v>-7.6502732240437462E-3</v>
          </cell>
          <cell r="CL13">
            <v>-4.6794571829668419E-3</v>
          </cell>
          <cell r="CM13">
            <v>2.1987686895338612E-2</v>
          </cell>
          <cell r="CN13">
            <v>1.3378378378378309E-2</v>
          </cell>
          <cell r="CO13">
            <v>-2.6475455046883645E-2</v>
          </cell>
          <cell r="CP13">
            <v>-2.2676579925650538E-2</v>
          </cell>
          <cell r="CQ13">
            <v>-8.5653104925053885E-3</v>
          </cell>
          <cell r="CR13">
            <v>-6.7271131909914274E-3</v>
          </cell>
          <cell r="CS13">
            <v>1.4018691588785024E-2</v>
          </cell>
          <cell r="CT13">
            <v>1.9136139967195268E-3</v>
          </cell>
          <cell r="CU13">
            <v>8.0268807168191094E-3</v>
          </cell>
          <cell r="CV13">
            <v>3.0238887208944694E-4</v>
          </cell>
        </row>
        <row r="14">
          <cell r="B14">
            <v>-3.1446540880503871E-3</v>
          </cell>
          <cell r="C14">
            <v>-1.7126546146526416E-3</v>
          </cell>
          <cell r="D14">
            <v>5.9952038369305407E-3</v>
          </cell>
          <cell r="E14">
            <v>9.4579008073816979E-3</v>
          </cell>
          <cell r="F14">
            <v>-3.2653061224489099E-3</v>
          </cell>
          <cell r="G14">
            <v>2.6200873362445167E-3</v>
          </cell>
          <cell r="H14">
            <v>1.8106262986049258E-2</v>
          </cell>
          <cell r="I14">
            <v>-2.173369972520621E-2</v>
          </cell>
          <cell r="J14">
            <v>5.7770889108073355E-3</v>
          </cell>
          <cell r="K14">
            <v>5.2724077328645622E-3</v>
          </cell>
          <cell r="L14">
            <v>1.2216748768472856E-2</v>
          </cell>
          <cell r="M14">
            <v>2.1191429244173162E-3</v>
          </cell>
          <cell r="N14">
            <v>2.9568697198755125E-2</v>
          </cell>
          <cell r="O14">
            <v>-4.7299960583366569E-3</v>
          </cell>
          <cell r="P14">
            <v>-4.4345898004433644E-3</v>
          </cell>
          <cell r="Q14">
            <v>4.7953607672576405E-3</v>
          </cell>
          <cell r="R14">
            <v>4.8118985126858896E-3</v>
          </cell>
          <cell r="S14">
            <v>-4.7133757961784015E-3</v>
          </cell>
          <cell r="T14">
            <v>4.2585170340681787E-3</v>
          </cell>
          <cell r="U14">
            <v>2.2354272778720971E-2</v>
          </cell>
          <cell r="V14">
            <v>2.6113069591330832E-3</v>
          </cell>
          <cell r="W14">
            <v>-1.278118609406953E-2</v>
          </cell>
          <cell r="X14">
            <v>5.7414698162729892E-3</v>
          </cell>
          <cell r="Y14">
            <v>2.4855012427505191E-3</v>
          </cell>
          <cell r="Z14">
            <v>1.1616058691664974E-2</v>
          </cell>
          <cell r="AA14">
            <v>1.1231101511879117E-2</v>
          </cell>
          <cell r="AB14">
            <v>7.780168846217613E-3</v>
          </cell>
          <cell r="AC14">
            <v>3.6953152938371948E-3</v>
          </cell>
          <cell r="AD14">
            <v>-2.6929982046679656E-3</v>
          </cell>
          <cell r="AE14">
            <v>-6.170212765957429E-3</v>
          </cell>
          <cell r="AF14">
            <v>6.3437139561706712E-3</v>
          </cell>
          <cell r="AG14">
            <v>-1.247128322940594E-2</v>
          </cell>
          <cell r="AH14">
            <v>-5.1317937951947485E-3</v>
          </cell>
          <cell r="AI14">
            <v>-2.2497187851520076E-3</v>
          </cell>
          <cell r="AJ14">
            <v>3.7470725995315357E-3</v>
          </cell>
          <cell r="AK14">
            <v>-7.9808459696728978E-3</v>
          </cell>
          <cell r="AL14">
            <v>-3.2265498962894643E-2</v>
          </cell>
          <cell r="AM14">
            <v>3.5111564163550577E-3</v>
          </cell>
          <cell r="AN14">
            <v>-3.103662321538799E-4</v>
          </cell>
          <cell r="AO14">
            <v>-2.4906600249065473E-3</v>
          </cell>
          <cell r="AP14">
            <v>4.0526350331430514E-3</v>
          </cell>
          <cell r="AQ14">
            <v>-6.6641518923676738E-3</v>
          </cell>
          <cell r="AR14">
            <v>-3.4653465346534797E-3</v>
          </cell>
          <cell r="AS14">
            <v>1.3044767269493177E-2</v>
          </cell>
          <cell r="AT14">
            <v>-1.1320754716981114E-2</v>
          </cell>
          <cell r="AU14">
            <v>1.7499204581609836E-3</v>
          </cell>
          <cell r="AV14">
            <v>2.4321037697607913E-3</v>
          </cell>
          <cell r="AW14">
            <v>1.2223890199442424E-2</v>
          </cell>
          <cell r="AX14">
            <v>1.6136687233032743E-2</v>
          </cell>
          <cell r="AY14">
            <v>4.4607525721275234E-3</v>
          </cell>
          <cell r="AZ14">
            <v>8.6294416243655695E-3</v>
          </cell>
          <cell r="BA14">
            <v>1.1986301369863063E-2</v>
          </cell>
          <cell r="BB14">
            <v>-1.0968348480100327E-3</v>
          </cell>
          <cell r="BC14">
            <v>-2.1231422505307404E-3</v>
          </cell>
          <cell r="BD14">
            <v>1.5728216420258167E-3</v>
          </cell>
          <cell r="BE14">
            <v>1.1387668781519488E-3</v>
          </cell>
          <cell r="BF14">
            <v>0</v>
          </cell>
          <cell r="BG14">
            <v>5.1813471502591309E-3</v>
          </cell>
          <cell r="BH14">
            <v>-2.7235587834771799E-3</v>
          </cell>
          <cell r="BI14">
            <v>8.6926286509040329E-3</v>
          </cell>
          <cell r="BJ14">
            <v>8.9331291475251901E-4</v>
          </cell>
          <cell r="BK14">
            <v>1.3636363636363547E-2</v>
          </cell>
          <cell r="BL14">
            <v>-1.2173528109783026E-3</v>
          </cell>
          <cell r="BM14">
            <v>0</v>
          </cell>
          <cell r="BN14">
            <v>-1.5560165975103832E-2</v>
          </cell>
          <cell r="BO14">
            <v>3.8022813688213084E-3</v>
          </cell>
          <cell r="BP14">
            <v>1.1289867344058467E-3</v>
          </cell>
          <cell r="BQ14">
            <v>-4.0650406504065617E-3</v>
          </cell>
          <cell r="BR14">
            <v>2.7722772277227834E-3</v>
          </cell>
          <cell r="BS14">
            <v>9.7895252080274341E-3</v>
          </cell>
          <cell r="BT14">
            <v>3.8582677165354351E-2</v>
          </cell>
          <cell r="BU14">
            <v>7.6655052264809204E-3</v>
          </cell>
          <cell r="BV14">
            <v>2.6659895899455118E-3</v>
          </cell>
          <cell r="BW14">
            <v>-3.8378876266502914E-3</v>
          </cell>
          <cell r="BX14">
            <v>-5.1165434906196624E-3</v>
          </cell>
          <cell r="BY14">
            <v>-2.5248540318762286E-3</v>
          </cell>
          <cell r="BZ14">
            <v>3.2605151613954307E-3</v>
          </cell>
          <cell r="CA14">
            <v>1.4830508474576332E-2</v>
          </cell>
          <cell r="CB14">
            <v>5.5008595092983323E-2</v>
          </cell>
          <cell r="CC14">
            <v>5.5325034578145426E-3</v>
          </cell>
          <cell r="CD14">
            <v>3.9401103230890088E-3</v>
          </cell>
          <cell r="CE14">
            <v>7.5958982149651076E-4</v>
          </cell>
          <cell r="CF14">
            <v>-3.8882997525627231E-3</v>
          </cell>
          <cell r="CG14">
            <v>-7.5897815623843703E-3</v>
          </cell>
          <cell r="CH14">
            <v>2.5538124771981134E-3</v>
          </cell>
          <cell r="CI14">
            <v>-6.3051702395964465E-3</v>
          </cell>
          <cell r="CJ14">
            <v>2.0306376914855727E-2</v>
          </cell>
          <cell r="CK14">
            <v>2.0099118942731191E-2</v>
          </cell>
          <cell r="CL14">
            <v>1.0225669957686936E-2</v>
          </cell>
          <cell r="CM14">
            <v>1.5490533562822848E-2</v>
          </cell>
          <cell r="CN14">
            <v>-2.1336178157087158E-3</v>
          </cell>
          <cell r="CO14">
            <v>-1.1331444759206557E-3</v>
          </cell>
          <cell r="CP14">
            <v>3.803727653100092E-3</v>
          </cell>
          <cell r="CQ14">
            <v>-1.3267510027769091E-2</v>
          </cell>
          <cell r="CR14">
            <v>5.8892815076548946E-4</v>
          </cell>
          <cell r="CS14">
            <v>7.6804915514591297E-4</v>
          </cell>
          <cell r="CT14">
            <v>4.0927694406548048E-3</v>
          </cell>
          <cell r="CU14">
            <v>-3.7037037037042825E-4</v>
          </cell>
          <cell r="CV14">
            <v>0</v>
          </cell>
        </row>
        <row r="15">
          <cell r="B15">
            <v>1.8927444794952699E-2</v>
          </cell>
          <cell r="C15">
            <v>8.7685855890202221E-3</v>
          </cell>
          <cell r="D15">
            <v>1.0429082240762643E-2</v>
          </cell>
          <cell r="E15">
            <v>5.4844606946984004E-3</v>
          </cell>
          <cell r="F15">
            <v>-4.3680043680044689E-3</v>
          </cell>
          <cell r="G15">
            <v>1.0278745644599362E-2</v>
          </cell>
          <cell r="H15">
            <v>-3.1778425655976571E-2</v>
          </cell>
          <cell r="I15">
            <v>6.128702757916292E-3</v>
          </cell>
          <cell r="J15">
            <v>6.1641916503221879E-3</v>
          </cell>
          <cell r="K15">
            <v>-2.3601398601398565E-2</v>
          </cell>
          <cell r="L15">
            <v>-1.2847965738757964E-2</v>
          </cell>
          <cell r="M15">
            <v>1.5977443609022549E-2</v>
          </cell>
          <cell r="N15">
            <v>1.1012740228892204E-2</v>
          </cell>
          <cell r="O15">
            <v>-9.1089108910891257E-3</v>
          </cell>
          <cell r="P15">
            <v>5.5679287305121965E-3</v>
          </cell>
          <cell r="Q15">
            <v>8.8790233074363088E-3</v>
          </cell>
          <cell r="R15">
            <v>-4.3535045711789338E-4</v>
          </cell>
          <cell r="S15">
            <v>1.6254959682580446E-2</v>
          </cell>
          <cell r="T15">
            <v>1.5714642055375292E-2</v>
          </cell>
          <cell r="U15">
            <v>9.6872405203430479E-3</v>
          </cell>
          <cell r="V15">
            <v>-3.9067586925382386E-4</v>
          </cell>
          <cell r="W15">
            <v>2.8482651475919253E-2</v>
          </cell>
          <cell r="X15">
            <v>2.1203718806066785E-3</v>
          </cell>
          <cell r="Y15">
            <v>2.4793388429753009E-3</v>
          </cell>
          <cell r="Z15">
            <v>0</v>
          </cell>
          <cell r="AA15">
            <v>1.2815036309269574E-2</v>
          </cell>
          <cell r="AB15">
            <v>9.3626806833114369E-3</v>
          </cell>
          <cell r="AC15">
            <v>9.2636579572446687E-3</v>
          </cell>
          <cell r="AD15">
            <v>1.1251125112512212E-3</v>
          </cell>
          <cell r="AE15">
            <v>2.3549561121815488E-2</v>
          </cell>
          <cell r="AF15">
            <v>1.8338108882521506E-2</v>
          </cell>
          <cell r="AG15">
            <v>5.2176802924559666E-2</v>
          </cell>
          <cell r="AH15">
            <v>1.8053927315357637E-2</v>
          </cell>
          <cell r="AI15">
            <v>1.6910935738444837E-3</v>
          </cell>
          <cell r="AJ15">
            <v>-1.8665422305179256E-3</v>
          </cell>
          <cell r="AK15">
            <v>-8.179136497720561E-3</v>
          </cell>
          <cell r="AL15">
            <v>-1.5003572279114134E-2</v>
          </cell>
          <cell r="AM15">
            <v>1.1173814898419968E-2</v>
          </cell>
          <cell r="AN15">
            <v>3.1046258925793266E-4</v>
          </cell>
          <cell r="AO15">
            <v>4.9937578027466822E-3</v>
          </cell>
          <cell r="AP15">
            <v>9.6249693602418265E-3</v>
          </cell>
          <cell r="AQ15">
            <v>-3.3544303797468427E-3</v>
          </cell>
          <cell r="AR15">
            <v>4.7193243914556591E-3</v>
          </cell>
          <cell r="AS15">
            <v>7.3163593795727245E-3</v>
          </cell>
          <cell r="AT15">
            <v>1.2722646310432298E-3</v>
          </cell>
          <cell r="AU15">
            <v>-1.5880578053041356E-3</v>
          </cell>
          <cell r="AV15">
            <v>5.6611403154064122E-3</v>
          </cell>
          <cell r="AW15">
            <v>8.0508474576270212E-3</v>
          </cell>
          <cell r="AX15">
            <v>6.0719290051377394E-3</v>
          </cell>
          <cell r="AY15">
            <v>6.5181577250913005E-3</v>
          </cell>
          <cell r="AZ15">
            <v>2.0130850528434397E-3</v>
          </cell>
          <cell r="BA15">
            <v>1.4382402707275798E-2</v>
          </cell>
          <cell r="BB15">
            <v>5.0196078431371475E-3</v>
          </cell>
          <cell r="BC15">
            <v>-1.4361702127659552E-2</v>
          </cell>
          <cell r="BD15">
            <v>1.8216080402010108E-2</v>
          </cell>
          <cell r="BE15">
            <v>-3.8999025024374716E-3</v>
          </cell>
          <cell r="BF15">
            <v>-2.8280542986425742E-3</v>
          </cell>
          <cell r="BG15">
            <v>-2.5076623014768295E-3</v>
          </cell>
          <cell r="BH15">
            <v>-2.7309968138369924E-3</v>
          </cell>
          <cell r="BI15">
            <v>6.5494657014821692E-3</v>
          </cell>
          <cell r="BJ15">
            <v>3.6975647073822773E-3</v>
          </cell>
          <cell r="BK15">
            <v>1.1771300448430541E-2</v>
          </cell>
          <cell r="BL15">
            <v>9.9722991689751329E-3</v>
          </cell>
          <cell r="BM15">
            <v>8.8388911209320558E-3</v>
          </cell>
          <cell r="BN15">
            <v>3.7056550755180884E-2</v>
          </cell>
          <cell r="BO15">
            <v>1.3798701298701244E-2</v>
          </cell>
          <cell r="BP15">
            <v>1.4378347899633437E-2</v>
          </cell>
          <cell r="BQ15">
            <v>-2.0408163265306411E-3</v>
          </cell>
          <cell r="BR15">
            <v>-2.7646129541864252E-3</v>
          </cell>
          <cell r="BS15">
            <v>3.8778477944740992E-3</v>
          </cell>
          <cell r="BT15">
            <v>4.5489006823351405E-3</v>
          </cell>
          <cell r="BU15">
            <v>3.1120331950207419E-3</v>
          </cell>
          <cell r="BV15">
            <v>1.9245378576854849E-2</v>
          </cell>
          <cell r="BW15">
            <v>4.1608876560332254E-3</v>
          </cell>
          <cell r="BX15">
            <v>9.7142857142858124E-3</v>
          </cell>
          <cell r="BY15">
            <v>6.6445182724252762E-3</v>
          </cell>
          <cell r="BZ15">
            <v>5.524861878453094E-3</v>
          </cell>
          <cell r="CA15">
            <v>-2.087682672233776E-3</v>
          </cell>
          <cell r="CB15">
            <v>2.3255813953488268E-2</v>
          </cell>
          <cell r="CC15">
            <v>0</v>
          </cell>
          <cell r="CD15">
            <v>-7.8492935635795754E-4</v>
          </cell>
          <cell r="CE15">
            <v>-3.1878557874762799E-2</v>
          </cell>
          <cell r="CF15">
            <v>6.3875088715400893E-3</v>
          </cell>
          <cell r="CG15">
            <v>9.5131505316171979E-3</v>
          </cell>
          <cell r="CH15">
            <v>1.3464337700145596E-2</v>
          </cell>
          <cell r="CI15">
            <v>7.2969543147208254E-3</v>
          </cell>
          <cell r="CJ15">
            <v>1.2220670391061377E-2</v>
          </cell>
          <cell r="CK15">
            <v>1.6734143049932648E-2</v>
          </cell>
          <cell r="CL15">
            <v>1.7917393833624107E-2</v>
          </cell>
          <cell r="CM15">
            <v>4.2372881355923772E-4</v>
          </cell>
          <cell r="CN15">
            <v>3.3409060537217695E-3</v>
          </cell>
          <cell r="CO15">
            <v>1.077708451503127E-2</v>
          </cell>
          <cell r="CP15">
            <v>-4.5471769609701021E-3</v>
          </cell>
          <cell r="CQ15">
            <v>1.6260162601626004E-2</v>
          </cell>
          <cell r="CR15">
            <v>7.9458505002943831E-3</v>
          </cell>
          <cell r="CS15">
            <v>-1.8419033000767478E-2</v>
          </cell>
          <cell r="CT15">
            <v>4.0760869565218943E-3</v>
          </cell>
          <cell r="CU15">
            <v>3.5198221563542951E-3</v>
          </cell>
          <cell r="CV15">
            <v>4.8367593712213934E-3</v>
          </cell>
        </row>
        <row r="16">
          <cell r="B16">
            <v>-4.6439628482972525E-3</v>
          </cell>
          <cell r="C16">
            <v>-8.8813303099017169E-3</v>
          </cell>
          <cell r="D16">
            <v>-1.6514302565614723E-2</v>
          </cell>
          <cell r="E16">
            <v>2.7272727272726689E-3</v>
          </cell>
          <cell r="F16">
            <v>4.112969564025187E-3</v>
          </cell>
          <cell r="G16">
            <v>-1.4312812553888695E-2</v>
          </cell>
          <cell r="H16">
            <v>-1.686239084613075E-2</v>
          </cell>
          <cell r="I16">
            <v>1.3197969543147288E-2</v>
          </cell>
          <cell r="J16">
            <v>-4.7340573656361627E-3</v>
          </cell>
          <cell r="K16">
            <v>1.2533572068039442E-2</v>
          </cell>
          <cell r="L16">
            <v>3.9439952672055949E-3</v>
          </cell>
          <cell r="M16">
            <v>-6.9380203515264629E-3</v>
          </cell>
          <cell r="N16">
            <v>8.5433575395128466E-4</v>
          </cell>
          <cell r="O16">
            <v>-1.5987210231814208E-3</v>
          </cell>
          <cell r="P16">
            <v>-1.4396456256921394E-2</v>
          </cell>
          <cell r="Q16">
            <v>-1.1221122112211332E-2</v>
          </cell>
          <cell r="R16">
            <v>-1.5243902439024452E-2</v>
          </cell>
          <cell r="S16">
            <v>-1.1460957178841444E-2</v>
          </cell>
          <cell r="T16">
            <v>5.9675834970530445E-2</v>
          </cell>
          <cell r="U16">
            <v>-1.2609649122806847E-2</v>
          </cell>
          <cell r="V16">
            <v>-1.0422094841063202E-2</v>
          </cell>
          <cell r="W16">
            <v>-1.007049345417922E-2</v>
          </cell>
          <cell r="X16">
            <v>-2.6041666666666114E-3</v>
          </cell>
          <cell r="Y16">
            <v>-5.7708161582852666E-3</v>
          </cell>
          <cell r="Z16">
            <v>-3.4246575342466098E-3</v>
          </cell>
          <cell r="AA16">
            <v>-9.7005482918599926E-3</v>
          </cell>
          <cell r="AB16">
            <v>-3.2546786004882481E-3</v>
          </cell>
          <cell r="AC16">
            <v>-1.7651212049894761E-3</v>
          </cell>
          <cell r="AD16">
            <v>-1.0339402112834363E-2</v>
          </cell>
          <cell r="AE16">
            <v>-1.9033674963396856E-2</v>
          </cell>
          <cell r="AF16">
            <v>1.0129431626336506E-2</v>
          </cell>
          <cell r="AG16">
            <v>-6.9488313329121561E-3</v>
          </cell>
          <cell r="AH16">
            <v>-2.5333947489635982E-3</v>
          </cell>
          <cell r="AI16">
            <v>1.6882386043894843E-3</v>
          </cell>
          <cell r="AJ16">
            <v>-1.6830294530154249E-2</v>
          </cell>
          <cell r="AK16">
            <v>1.6222793024199614E-3</v>
          </cell>
          <cell r="AL16">
            <v>-6.286266924564749E-3</v>
          </cell>
          <cell r="AM16">
            <v>1.6742940060273633E-3</v>
          </cell>
          <cell r="AN16">
            <v>-4.8106765983861313E-3</v>
          </cell>
          <cell r="AO16">
            <v>4.9689440993787755E-3</v>
          </cell>
          <cell r="AP16">
            <v>3.8359445811213329E-3</v>
          </cell>
          <cell r="AQ16">
            <v>4.0007620499142409E-3</v>
          </cell>
          <cell r="AR16">
            <v>-8.6526576019777847E-3</v>
          </cell>
          <cell r="AS16">
            <v>1.1621150493898854E-2</v>
          </cell>
          <cell r="AT16">
            <v>-3.4942820838627518E-3</v>
          </cell>
          <cell r="AU16">
            <v>-7.6348019723237936E-3</v>
          </cell>
          <cell r="AV16">
            <v>-1.4274225975070382E-2</v>
          </cell>
          <cell r="AW16">
            <v>-9.0374106767549325E-3</v>
          </cell>
          <cell r="AX16">
            <v>-3.9461467038069105E-3</v>
          </cell>
          <cell r="AY16">
            <v>-2.846569883292091E-4</v>
          </cell>
          <cell r="AZ16">
            <v>8.5384229030636936E-3</v>
          </cell>
          <cell r="BA16">
            <v>-5.8381984987489807E-3</v>
          </cell>
          <cell r="BB16">
            <v>-5.3066958014670882E-3</v>
          </cell>
          <cell r="BC16">
            <v>1.0793308148947423E-3</v>
          </cell>
          <cell r="BD16">
            <v>-4.6267735965452982E-3</v>
          </cell>
          <cell r="BE16">
            <v>-2.283849918433941E-3</v>
          </cell>
          <cell r="BF16">
            <v>-1.0493477027793461E-2</v>
          </cell>
          <cell r="BG16">
            <v>2.6536312849163679E-3</v>
          </cell>
          <cell r="BH16">
            <v>-8.6718393427659187E-3</v>
          </cell>
          <cell r="BI16">
            <v>1.3698630136986009E-3</v>
          </cell>
          <cell r="BJ16">
            <v>3.8109756097562419E-4</v>
          </cell>
          <cell r="BK16">
            <v>-4.7091412742382745E-3</v>
          </cell>
          <cell r="BL16">
            <v>-8.0087767416347107E-3</v>
          </cell>
          <cell r="BM16">
            <v>7.964954201513172E-4</v>
          </cell>
          <cell r="BN16">
            <v>-1.1854360711261692E-3</v>
          </cell>
          <cell r="BO16">
            <v>-1.3344008540165465E-2</v>
          </cell>
          <cell r="BP16">
            <v>-1.2229016120066641E-2</v>
          </cell>
          <cell r="BQ16">
            <v>-1.0224948875255624E-2</v>
          </cell>
          <cell r="BR16">
            <v>1.7821782178217793E-2</v>
          </cell>
          <cell r="BS16">
            <v>2.4142926122645834E-3</v>
          </cell>
          <cell r="BT16">
            <v>-1.6603773584905709E-2</v>
          </cell>
          <cell r="BU16">
            <v>-1.3788348845225857E-2</v>
          </cell>
          <cell r="BV16">
            <v>-1.8260869565217379E-2</v>
          </cell>
          <cell r="BW16">
            <v>-8.2872928176794362E-3</v>
          </cell>
          <cell r="BX16">
            <v>-1.5846066779852921E-2</v>
          </cell>
          <cell r="BY16">
            <v>-1.5715857300015717E-2</v>
          </cell>
          <cell r="BZ16">
            <v>-9.0497737556561458E-3</v>
          </cell>
          <cell r="CA16">
            <v>4.1841004184099521E-3</v>
          </cell>
          <cell r="CB16">
            <v>1.592356687898081E-3</v>
          </cell>
          <cell r="CC16">
            <v>-1.0316368638239242E-2</v>
          </cell>
          <cell r="CD16">
            <v>2.0947892118357006E-3</v>
          </cell>
          <cell r="CE16">
            <v>0</v>
          </cell>
          <cell r="CF16">
            <v>0</v>
          </cell>
          <cell r="CG16">
            <v>-1.3118994826311917E-2</v>
          </cell>
          <cell r="CH16">
            <v>-1.2746858168761236E-2</v>
          </cell>
          <cell r="CI16">
            <v>-8.5039370078740031E-3</v>
          </cell>
          <cell r="CJ16">
            <v>-5.1741979993100585E-3</v>
          </cell>
          <cell r="CK16">
            <v>-7.4329705335811286E-3</v>
          </cell>
          <cell r="CL16">
            <v>-2.400274317064736E-3</v>
          </cell>
          <cell r="CM16">
            <v>8.047437526471888E-3</v>
          </cell>
          <cell r="CN16">
            <v>-6.3931806073522111E-3</v>
          </cell>
          <cell r="CO16">
            <v>1.0101010101010085E-2</v>
          </cell>
          <cell r="CP16">
            <v>1.5987818804720277E-2</v>
          </cell>
          <cell r="CQ16">
            <v>1.5384615384614511E-3</v>
          </cell>
          <cell r="CR16">
            <v>-2.3357664233576146E-3</v>
          </cell>
          <cell r="CS16">
            <v>7.0367474589524345E-3</v>
          </cell>
          <cell r="CT16">
            <v>-7.8484438430312924E-3</v>
          </cell>
          <cell r="CU16">
            <v>6.8303489016060077E-3</v>
          </cell>
          <cell r="CV16">
            <v>-2.5571600481348027E-3</v>
          </cell>
        </row>
        <row r="17">
          <cell r="B17">
            <v>-1.166407465007765E-2</v>
          </cell>
          <cell r="C17">
            <v>-1.8875119161105854E-2</v>
          </cell>
          <cell r="D17">
            <v>-7.1964017991005087E-3</v>
          </cell>
          <cell r="E17">
            <v>1.065276518585689E-2</v>
          </cell>
          <cell r="F17">
            <v>3.2768978700165089E-3</v>
          </cell>
          <cell r="G17">
            <v>-6.1231630510845758E-3</v>
          </cell>
          <cell r="H17">
            <v>1.1332312404288041E-2</v>
          </cell>
          <cell r="I17">
            <v>1.9539078156312652E-2</v>
          </cell>
          <cell r="J17">
            <v>-1.1611639619473955E-2</v>
          </cell>
          <cell r="K17">
            <v>2.5641025641025564E-2</v>
          </cell>
          <cell r="L17">
            <v>-5.3034767236298571E-3</v>
          </cell>
          <cell r="M17">
            <v>-3.9590125756868797E-3</v>
          </cell>
          <cell r="N17">
            <v>-1.0029876227059302E-2</v>
          </cell>
          <cell r="O17">
            <v>1.1208967173739037E-2</v>
          </cell>
          <cell r="P17">
            <v>5.9925093632958856E-3</v>
          </cell>
          <cell r="Q17">
            <v>-2.9372496662216297E-2</v>
          </cell>
          <cell r="R17">
            <v>-1.3268465280848114E-3</v>
          </cell>
          <cell r="S17">
            <v>-6.8798573066631685E-3</v>
          </cell>
          <cell r="T17">
            <v>-1.946697566628033E-2</v>
          </cell>
          <cell r="U17">
            <v>-6.6629650194337028E-3</v>
          </cell>
          <cell r="V17">
            <v>-8.8204318062136324E-3</v>
          </cell>
          <cell r="W17">
            <v>2.8992878942014258E-2</v>
          </cell>
          <cell r="X17">
            <v>-1.0280678851174976E-2</v>
          </cell>
          <cell r="Y17">
            <v>-4.9751243781094448E-3</v>
          </cell>
          <cell r="Z17">
            <v>-9.0964220739841468E-3</v>
          </cell>
          <cell r="AA17">
            <v>-6.3884156729132084E-3</v>
          </cell>
          <cell r="AB17">
            <v>-1.5020408163265334E-2</v>
          </cell>
          <cell r="AC17">
            <v>-8.4875633620181412E-3</v>
          </cell>
          <cell r="AD17">
            <v>-6.3593004769475613E-3</v>
          </cell>
          <cell r="AE17">
            <v>-8.5287846481874518E-4</v>
          </cell>
          <cell r="AF17">
            <v>-2.5069637883007329E-3</v>
          </cell>
          <cell r="AG17">
            <v>-7.3155216284987411E-3</v>
          </cell>
          <cell r="AH17">
            <v>-9.235742322788997E-4</v>
          </cell>
          <cell r="AI17">
            <v>1.1235955056179536E-3</v>
          </cell>
          <cell r="AJ17">
            <v>6.1816452686637661E-3</v>
          </cell>
          <cell r="AK17">
            <v>-1.3497098123903361E-2</v>
          </cell>
          <cell r="AL17">
            <v>-7.2992700729928046E-3</v>
          </cell>
          <cell r="AM17">
            <v>-2.08379763761978E-2</v>
          </cell>
          <cell r="AN17">
            <v>2.0583190394511265E-2</v>
          </cell>
          <cell r="AO17">
            <v>-8.0346106304078502E-3</v>
          </cell>
          <cell r="AP17">
            <v>-5.9495977169024272E-3</v>
          </cell>
          <cell r="AQ17">
            <v>1.4168247944339084E-2</v>
          </cell>
          <cell r="AR17">
            <v>-6.0598503740648905E-3</v>
          </cell>
          <cell r="AS17">
            <v>-1.694428489373933E-2</v>
          </cell>
          <cell r="AT17">
            <v>-1.7851450430347537E-2</v>
          </cell>
          <cell r="AU17">
            <v>-8.0141048244906487E-4</v>
          </cell>
          <cell r="AV17">
            <v>-4.6910055068326321E-3</v>
          </cell>
          <cell r="AW17">
            <v>-4.4538706256627963E-3</v>
          </cell>
          <cell r="AX17">
            <v>-1.2817525052435264E-2</v>
          </cell>
          <cell r="AY17">
            <v>6.9048974943052314E-3</v>
          </cell>
          <cell r="AZ17">
            <v>2.4900398406374857E-3</v>
          </cell>
          <cell r="BA17">
            <v>4.4463087248322097E-2</v>
          </cell>
          <cell r="BB17">
            <v>-4.2366232543542453E-3</v>
          </cell>
          <cell r="BC17">
            <v>1.1859838274932553E-2</v>
          </cell>
          <cell r="BD17">
            <v>-9.6064456151224737E-3</v>
          </cell>
          <cell r="BE17">
            <v>-4.2511445389142909E-3</v>
          </cell>
          <cell r="BF17">
            <v>5.7323015190587621E-4</v>
          </cell>
          <cell r="BG17">
            <v>-1.392951664577239E-2</v>
          </cell>
          <cell r="BH17">
            <v>-1.6574585635359091E-2</v>
          </cell>
          <cell r="BI17">
            <v>-4.4459644322845078E-3</v>
          </cell>
          <cell r="BJ17">
            <v>-1.7904761904761861E-2</v>
          </cell>
          <cell r="BK17">
            <v>1.6699137211244719E-3</v>
          </cell>
          <cell r="BL17">
            <v>-3.9814200398141939E-3</v>
          </cell>
          <cell r="BM17">
            <v>-3.1834460803819458E-3</v>
          </cell>
          <cell r="BN17">
            <v>2.0515428958969156E-2</v>
          </cell>
          <cell r="BO17">
            <v>-1.5688395996754079E-2</v>
          </cell>
          <cell r="BP17">
            <v>-9.566685424873279E-3</v>
          </cell>
          <cell r="BQ17">
            <v>8.6776859504132595E-3</v>
          </cell>
          <cell r="BR17">
            <v>1.206225680933861E-2</v>
          </cell>
          <cell r="BS17">
            <v>-1.5735388567758572E-2</v>
          </cell>
          <cell r="BT17">
            <v>2.9163468917881873E-2</v>
          </cell>
          <cell r="BU17">
            <v>4.1943376441803916E-3</v>
          </cell>
          <cell r="BV17">
            <v>2.6572187776792832E-3</v>
          </cell>
          <cell r="BW17">
            <v>-7.1185391519654586E-3</v>
          </cell>
          <cell r="BX17">
            <v>-6.3254744105807606E-3</v>
          </cell>
          <cell r="BY17">
            <v>7.1850550854222536E-3</v>
          </cell>
          <cell r="BZ17">
            <v>-2.1526418786692765E-2</v>
          </cell>
          <cell r="CA17">
            <v>-9.7916666666666624E-2</v>
          </cell>
          <cell r="CB17">
            <v>-1.3007660066484089E-3</v>
          </cell>
          <cell r="CC17">
            <v>8.339124391938792E-3</v>
          </cell>
          <cell r="CD17">
            <v>-2.6130128037627751E-3</v>
          </cell>
          <cell r="CE17">
            <v>-2.7440219521756284E-3</v>
          </cell>
          <cell r="CF17">
            <v>-7.0521861777149419E-4</v>
          </cell>
          <cell r="CG17">
            <v>-1.6289084441115848E-2</v>
          </cell>
          <cell r="CH17">
            <v>-6.1829423531551807E-3</v>
          </cell>
          <cell r="CI17">
            <v>-1.5883100381194634E-3</v>
          </cell>
          <cell r="CJ17">
            <v>1.9417475728155296E-2</v>
          </cell>
          <cell r="CK17">
            <v>-3.9582776143353947E-2</v>
          </cell>
          <cell r="CL17">
            <v>-2.3945921173235601E-2</v>
          </cell>
          <cell r="CM17">
            <v>2.2689075630252065E-2</v>
          </cell>
          <cell r="CN17">
            <v>-4.5576407506700972E-3</v>
          </cell>
          <cell r="CO17">
            <v>1.1666666666666714E-2</v>
          </cell>
          <cell r="CP17">
            <v>-8.2427875608843161E-3</v>
          </cell>
          <cell r="CQ17">
            <v>-2.7649769585252324E-3</v>
          </cell>
          <cell r="CR17">
            <v>-8.194322505121485E-3</v>
          </cell>
          <cell r="CS17">
            <v>-1.5527950310560052E-3</v>
          </cell>
          <cell r="CT17">
            <v>-2.1003818876159194E-2</v>
          </cell>
          <cell r="CU17">
            <v>-1.3201320132013181E-2</v>
          </cell>
          <cell r="CV17">
            <v>-1.1762931684512156E-2</v>
          </cell>
        </row>
        <row r="18">
          <cell r="B18">
            <v>-5.5074744295830272E-3</v>
          </cell>
          <cell r="C18">
            <v>2.720559657986797E-3</v>
          </cell>
          <cell r="D18">
            <v>9.3627302929629192E-3</v>
          </cell>
          <cell r="E18">
            <v>-5.3823727293115494E-3</v>
          </cell>
          <cell r="F18">
            <v>1.6875340228633573E-2</v>
          </cell>
          <cell r="G18">
            <v>9.1533180778031326E-3</v>
          </cell>
          <cell r="H18">
            <v>-6.1477892186553737E-2</v>
          </cell>
          <cell r="I18">
            <v>1.6461916461916328E-2</v>
          </cell>
          <cell r="J18">
            <v>7.5017692852087908E-3</v>
          </cell>
          <cell r="K18">
            <v>-1.3793103448275874E-2</v>
          </cell>
          <cell r="L18">
            <v>6.9115323854660625E-3</v>
          </cell>
          <cell r="M18">
            <v>1.169043722235145E-3</v>
          </cell>
          <cell r="N18">
            <v>-8.8381116619962001E-3</v>
          </cell>
          <cell r="O18">
            <v>-1.1918951132300808E-3</v>
          </cell>
          <cell r="P18">
            <v>3.3507073715562121E-3</v>
          </cell>
          <cell r="Q18">
            <v>-1.2608895002292462E-2</v>
          </cell>
          <cell r="R18">
            <v>8.948545861297506E-3</v>
          </cell>
          <cell r="S18">
            <v>-7.0558050032071473E-3</v>
          </cell>
          <cell r="T18">
            <v>1.0635783502717933E-2</v>
          </cell>
          <cell r="U18">
            <v>-2.794857462269464E-3</v>
          </cell>
          <cell r="V18">
            <v>-4.6486917253288421E-3</v>
          </cell>
          <cell r="W18">
            <v>3.1141868512110676E-2</v>
          </cell>
          <cell r="X18">
            <v>-9.8169717138103726E-3</v>
          </cell>
          <cell r="Y18">
            <v>-4.4444444444443499E-3</v>
          </cell>
          <cell r="Z18">
            <v>6.1199510403916182E-3</v>
          </cell>
          <cell r="AA18">
            <v>-6.0008572653234898E-3</v>
          </cell>
          <cell r="AB18">
            <v>2.1548151831593332E-3</v>
          </cell>
          <cell r="AC18">
            <v>4.0423255260968183E-3</v>
          </cell>
          <cell r="AD18">
            <v>5.2571428571427858E-3</v>
          </cell>
          <cell r="AE18">
            <v>2.7742210840802938E-3</v>
          </cell>
          <cell r="AF18">
            <v>1.647584473610713E-2</v>
          </cell>
          <cell r="AG18">
            <v>-9.9327138737584832E-3</v>
          </cell>
          <cell r="AH18">
            <v>4.1599260457591799E-3</v>
          </cell>
          <cell r="AI18">
            <v>1.1784511784511831E-2</v>
          </cell>
          <cell r="AJ18">
            <v>-8.9792060491493981E-3</v>
          </cell>
          <cell r="AK18">
            <v>1.1492680257217176E-2</v>
          </cell>
          <cell r="AL18">
            <v>3.1862745098039844E-3</v>
          </cell>
          <cell r="AM18">
            <v>6.7144645499031428E-3</v>
          </cell>
          <cell r="AN18">
            <v>3.2238349885408697E-2</v>
          </cell>
          <cell r="AO18">
            <v>-1.2461059190030886E-3</v>
          </cell>
          <cell r="AP18">
            <v>-2.7574125738006727E-4</v>
          </cell>
          <cell r="AQ18">
            <v>1.8336035923662203E-2</v>
          </cell>
          <cell r="AR18">
            <v>7.6238881829736056E-4</v>
          </cell>
          <cell r="AS18">
            <v>-8.0631025416301433E-2</v>
          </cell>
          <cell r="AT18">
            <v>1.2009087958455079E-2</v>
          </cell>
          <cell r="AU18">
            <v>1.443695861405195E-2</v>
          </cell>
          <cell r="AV18">
            <v>1.2295081967213144E-2</v>
          </cell>
          <cell r="AW18">
            <v>1.9173412867491142E-3</v>
          </cell>
          <cell r="AX18">
            <v>4.7214353163362336E-3</v>
          </cell>
          <cell r="AY18">
            <v>-3.8176033934251828E-3</v>
          </cell>
          <cell r="AZ18">
            <v>1.3412816691505196E-2</v>
          </cell>
          <cell r="BA18">
            <v>-1.847389558232921E-2</v>
          </cell>
          <cell r="BB18">
            <v>2.2061140876142543E-3</v>
          </cell>
          <cell r="BC18">
            <v>-3.9957378795950609E-3</v>
          </cell>
          <cell r="BD18">
            <v>3.441802252816002E-3</v>
          </cell>
          <cell r="BE18">
            <v>4.1050903119868639E-3</v>
          </cell>
          <cell r="BF18">
            <v>5.442566599828268E-3</v>
          </cell>
          <cell r="BG18">
            <v>2.5427320242971123E-3</v>
          </cell>
          <cell r="BH18">
            <v>4.6816479400756383E-4</v>
          </cell>
          <cell r="BI18">
            <v>2.061147372037179E-3</v>
          </cell>
          <cell r="BJ18">
            <v>1.5515903801395182E-3</v>
          </cell>
          <cell r="BK18">
            <v>1.9449847179772238E-3</v>
          </cell>
          <cell r="BL18">
            <v>-6.1403508771929835E-2</v>
          </cell>
          <cell r="BM18">
            <v>1.0778443113772438E-2</v>
          </cell>
          <cell r="BN18">
            <v>-2.0767569363681675E-2</v>
          </cell>
          <cell r="BO18">
            <v>1.3190436933223327E-2</v>
          </cell>
          <cell r="BP18">
            <v>2.5568181818180769E-3</v>
          </cell>
          <cell r="BQ18">
            <v>1.7241379310344897E-2</v>
          </cell>
          <cell r="BR18">
            <v>7.3048827374086007E-3</v>
          </cell>
          <cell r="BS18">
            <v>-1.0440456769983697E-2</v>
          </cell>
          <cell r="BT18">
            <v>6.7114093959731438E-3</v>
          </cell>
          <cell r="BU18">
            <v>1.9491820396797727E-2</v>
          </cell>
          <cell r="BV18">
            <v>-4.038364462392645E-3</v>
          </cell>
          <cell r="BW18">
            <v>1.2468827930174521E-2</v>
          </cell>
          <cell r="BX18">
            <v>1.5046296296296181E-2</v>
          </cell>
          <cell r="BY18">
            <v>7.9264426125561611E-4</v>
          </cell>
          <cell r="BZ18">
            <v>1.3666666666666671E-2</v>
          </cell>
          <cell r="CA18">
            <v>-2.540415704387998E-2</v>
          </cell>
          <cell r="CB18">
            <v>7.2358900144717806E-3</v>
          </cell>
          <cell r="CC18">
            <v>1.3783597518952154E-3</v>
          </cell>
          <cell r="CD18">
            <v>6.5496463190983963E-4</v>
          </cell>
          <cell r="CE18">
            <v>-3.9308176100629486E-3</v>
          </cell>
          <cell r="CF18">
            <v>7.057163020465748E-3</v>
          </cell>
          <cell r="CG18">
            <v>-6.851922344880081E-3</v>
          </cell>
          <cell r="CH18">
            <v>1.280878316559932E-3</v>
          </cell>
          <cell r="CI18">
            <v>2.6726057906458905E-2</v>
          </cell>
          <cell r="CJ18">
            <v>-2.0408163265305686E-3</v>
          </cell>
          <cell r="CK18">
            <v>1.0582010582010654E-2</v>
          </cell>
          <cell r="CL18">
            <v>9.0386195562859022E-3</v>
          </cell>
          <cell r="CM18">
            <v>-8.6277732128184417E-3</v>
          </cell>
          <cell r="CN18">
            <v>3.6358739563694589E-3</v>
          </cell>
          <cell r="CO18">
            <v>1.6474464579899826E-3</v>
          </cell>
          <cell r="CP18">
            <v>3.4378541745372124E-2</v>
          </cell>
          <cell r="CQ18">
            <v>-2.1565003080714811E-3</v>
          </cell>
          <cell r="CR18">
            <v>4.1310120979640179E-3</v>
          </cell>
          <cell r="CS18">
            <v>7.7760497667183411E-4</v>
          </cell>
          <cell r="CT18">
            <v>4.4580663137363218E-3</v>
          </cell>
          <cell r="CU18">
            <v>2.7870680044592825E-3</v>
          </cell>
          <cell r="CV18">
            <v>9.7665191515336567E-3</v>
          </cell>
        </row>
        <row r="19">
          <cell r="B19">
            <v>4.2721518987341701E-2</v>
          </cell>
          <cell r="C19">
            <v>-1.0077519379845022E-2</v>
          </cell>
          <cell r="D19">
            <v>-1.5260323159784712E-2</v>
          </cell>
          <cell r="E19">
            <v>5.1860202931228155E-3</v>
          </cell>
          <cell r="F19">
            <v>2.6766595289079609E-3</v>
          </cell>
          <cell r="G19">
            <v>-8.721437292865369E-4</v>
          </cell>
          <cell r="H19">
            <v>-1.8393030009680438E-2</v>
          </cell>
          <cell r="I19">
            <v>-5.3178631858834631E-3</v>
          </cell>
          <cell r="J19">
            <v>-5.4790671536948657E-3</v>
          </cell>
          <cell r="K19">
            <v>1.7482517482518664E-3</v>
          </cell>
          <cell r="L19">
            <v>-5.8835065699157528E-3</v>
          </cell>
          <cell r="M19">
            <v>2.3353573096684126E-3</v>
          </cell>
          <cell r="N19">
            <v>8.0733144228672168E-3</v>
          </cell>
          <cell r="O19">
            <v>-7.9554494828956138E-4</v>
          </cell>
          <cell r="P19">
            <v>-2.5974025974026078E-3</v>
          </cell>
          <cell r="Q19">
            <v>1.5091711167865736E-3</v>
          </cell>
          <cell r="R19">
            <v>-2.2172949002217607E-3</v>
          </cell>
          <cell r="S19">
            <v>1.4857881136950793E-2</v>
          </cell>
          <cell r="T19">
            <v>9.1206735266604437E-3</v>
          </cell>
          <cell r="U19">
            <v>-1.345291479820619E-2</v>
          </cell>
          <cell r="V19">
            <v>3.1625300240192215E-2</v>
          </cell>
          <cell r="W19">
            <v>-1.1505273250239619E-2</v>
          </cell>
          <cell r="X19">
            <v>-5.2092085363803593E-3</v>
          </cell>
          <cell r="Y19">
            <v>1.1439732142857047E-2</v>
          </cell>
          <cell r="Z19">
            <v>-3.6496350364963446E-3</v>
          </cell>
          <cell r="AA19">
            <v>-1.2074169900819366E-2</v>
          </cell>
          <cell r="AB19">
            <v>1.9847833278200392E-2</v>
          </cell>
          <cell r="AC19">
            <v>-2.664298401420959E-2</v>
          </cell>
          <cell r="AD19">
            <v>-8.8676671214186781E-3</v>
          </cell>
          <cell r="AE19">
            <v>4.0434134922323417E-3</v>
          </cell>
          <cell r="AF19">
            <v>-7.1428571428570889E-3</v>
          </cell>
          <cell r="AG19">
            <v>2.5889967637541052E-3</v>
          </cell>
          <cell r="AH19">
            <v>-1.6110471806674402E-3</v>
          </cell>
          <cell r="AI19">
            <v>1.2756516916250717E-2</v>
          </cell>
          <cell r="AJ19">
            <v>6.6762041010968321E-3</v>
          </cell>
          <cell r="AK19">
            <v>8.1157852022182373E-3</v>
          </cell>
          <cell r="AL19">
            <v>-3.4204739799658093E-3</v>
          </cell>
          <cell r="AM19">
            <v>-7.1218629889214955E-3</v>
          </cell>
          <cell r="AN19">
            <v>6.66074600355244E-3</v>
          </cell>
          <cell r="AO19">
            <v>-1.8714909544604575E-3</v>
          </cell>
          <cell r="AP19">
            <v>-1.5251074876288708E-3</v>
          </cell>
          <cell r="AQ19">
            <v>-7.7780499755022671E-3</v>
          </cell>
          <cell r="AR19">
            <v>-8.1259522600304786E-3</v>
          </cell>
          <cell r="AS19">
            <v>7.6263107721640288E-3</v>
          </cell>
          <cell r="AT19">
            <v>-8.659397049390621E-3</v>
          </cell>
          <cell r="AU19">
            <v>-1.7394054395951839E-3</v>
          </cell>
          <cell r="AV19">
            <v>-4.2510121457490051E-3</v>
          </cell>
          <cell r="AW19">
            <v>1.48841165213694E-3</v>
          </cell>
          <cell r="AX19">
            <v>-1.4097744360902288E-2</v>
          </cell>
          <cell r="AY19">
            <v>1.8380526577247914E-2</v>
          </cell>
          <cell r="AZ19">
            <v>1.4705882352941736E-3</v>
          </cell>
          <cell r="BA19">
            <v>3.1096563011456545E-2</v>
          </cell>
          <cell r="BB19">
            <v>-4.7169811320756501E-4</v>
          </cell>
          <cell r="BC19">
            <v>8.2909868948917425E-3</v>
          </cell>
          <cell r="BD19">
            <v>4.6772684752104327E-3</v>
          </cell>
          <cell r="BE19">
            <v>2.4529844644317019E-3</v>
          </cell>
          <cell r="BF19">
            <v>-2.8490028490022823E-4</v>
          </cell>
          <cell r="BG19">
            <v>5.9179935183880754E-3</v>
          </cell>
          <cell r="BH19">
            <v>-3.7435657463735067E-3</v>
          </cell>
          <cell r="BI19">
            <v>5.8279053822419659E-3</v>
          </cell>
          <cell r="BJ19">
            <v>4.0020655822360224E-3</v>
          </cell>
          <cell r="BK19">
            <v>-2.3571824736550232E-2</v>
          </cell>
          <cell r="BL19">
            <v>-1.8928191174730461E-3</v>
          </cell>
          <cell r="BM19">
            <v>1.1848341232227938E-3</v>
          </cell>
          <cell r="BN19">
            <v>1.1876484560570119E-2</v>
          </cell>
          <cell r="BO19">
            <v>-1.7629509085977723E-2</v>
          </cell>
          <cell r="BP19">
            <v>3.1170303202040076E-3</v>
          </cell>
          <cell r="BQ19">
            <v>6.8603712671508532E-3</v>
          </cell>
          <cell r="BR19">
            <v>2.2137404580152741E-2</v>
          </cell>
          <cell r="BS19">
            <v>1.8133860863831213E-2</v>
          </cell>
          <cell r="BT19">
            <v>1.5555555555555619E-2</v>
          </cell>
          <cell r="BU19">
            <v>3.4141345169000146E-3</v>
          </cell>
          <cell r="BV19">
            <v>-5.8286872782565627E-3</v>
          </cell>
          <cell r="BW19">
            <v>2.1551724137931125E-3</v>
          </cell>
          <cell r="BX19">
            <v>-7.4116305587228629E-3</v>
          </cell>
          <cell r="BY19">
            <v>1.0296214161254532E-2</v>
          </cell>
          <cell r="BZ19">
            <v>-2.1703387043735617E-2</v>
          </cell>
          <cell r="CA19">
            <v>-1.6587677725118342E-2</v>
          </cell>
          <cell r="CB19">
            <v>6.1781609195403287E-3</v>
          </cell>
          <cell r="CC19">
            <v>-8.9470061940811439E-3</v>
          </cell>
          <cell r="CD19">
            <v>3.7095919448860773E-3</v>
          </cell>
          <cell r="CE19">
            <v>-8.2872928176795924E-3</v>
          </cell>
          <cell r="CF19">
            <v>-1.4015416958654222E-3</v>
          </cell>
          <cell r="CG19">
            <v>-3.4495975469528502E-3</v>
          </cell>
          <cell r="CH19">
            <v>8.4064327485380268E-3</v>
          </cell>
          <cell r="CI19">
            <v>8.3669042454290674E-3</v>
          </cell>
          <cell r="CJ19">
            <v>1.4036288942143106E-2</v>
          </cell>
          <cell r="CK19">
            <v>-7.4400661339210812E-3</v>
          </cell>
          <cell r="CL19">
            <v>2.2103303862261586E-2</v>
          </cell>
          <cell r="CM19">
            <v>2.4865312888521459E-3</v>
          </cell>
          <cell r="CN19">
            <v>1.6100898966859593E-3</v>
          </cell>
          <cell r="CO19">
            <v>-1.58991228070175E-2</v>
          </cell>
          <cell r="CP19">
            <v>5.8436815193572004E-3</v>
          </cell>
          <cell r="CQ19">
            <v>3.3961099104661756E-3</v>
          </cell>
          <cell r="CR19">
            <v>-4.1140170437849125E-3</v>
          </cell>
          <cell r="CS19">
            <v>1.1655011655011684E-2</v>
          </cell>
          <cell r="CT19">
            <v>-1.2482662968099745E-2</v>
          </cell>
          <cell r="CU19">
            <v>5.558643690939622E-4</v>
          </cell>
          <cell r="CV19">
            <v>3.9292730844794482E-3</v>
          </cell>
        </row>
        <row r="23">
          <cell r="A23">
            <v>99</v>
          </cell>
          <cell r="B23">
            <v>1.5</v>
          </cell>
          <cell r="C23">
            <v>1</v>
          </cell>
          <cell r="D23">
            <v>1</v>
          </cell>
          <cell r="E23">
            <v>3</v>
          </cell>
          <cell r="F23">
            <v>1.2E-4</v>
          </cell>
          <cell r="G23" t="str">
            <v>U774374</v>
          </cell>
          <cell r="J23" t="str">
            <v>0Ejd0m3gq0dnKZQmOywq</v>
          </cell>
        </row>
        <row r="27">
          <cell r="D27">
            <v>13.18</v>
          </cell>
        </row>
        <row r="28">
          <cell r="D28">
            <v>51.08</v>
          </cell>
        </row>
        <row r="29">
          <cell r="D29">
            <v>32.909999999999997</v>
          </cell>
        </row>
        <row r="30">
          <cell r="D30">
            <v>44.58</v>
          </cell>
        </row>
        <row r="31">
          <cell r="D31">
            <v>37.46</v>
          </cell>
        </row>
        <row r="32">
          <cell r="D32">
            <v>57.28</v>
          </cell>
        </row>
        <row r="33">
          <cell r="D33">
            <v>30.42</v>
          </cell>
        </row>
        <row r="34">
          <cell r="D34">
            <v>41.15</v>
          </cell>
        </row>
        <row r="35">
          <cell r="D35">
            <v>70.790000000000006</v>
          </cell>
        </row>
        <row r="36">
          <cell r="D36">
            <v>11.46</v>
          </cell>
        </row>
        <row r="37">
          <cell r="D37">
            <v>50.69</v>
          </cell>
        </row>
        <row r="38">
          <cell r="D38">
            <v>42.92</v>
          </cell>
        </row>
        <row r="39">
          <cell r="D39">
            <v>46.2</v>
          </cell>
        </row>
        <row r="40">
          <cell r="D40">
            <v>25.12</v>
          </cell>
        </row>
        <row r="41">
          <cell r="D41">
            <v>26.88</v>
          </cell>
        </row>
        <row r="42">
          <cell r="D42">
            <v>86.27</v>
          </cell>
        </row>
        <row r="43">
          <cell r="D43">
            <v>22.5</v>
          </cell>
        </row>
        <row r="44">
          <cell r="D44">
            <v>78.55</v>
          </cell>
        </row>
        <row r="45">
          <cell r="D45">
            <v>43.15</v>
          </cell>
        </row>
        <row r="46">
          <cell r="D46">
            <v>35.200000000000003</v>
          </cell>
        </row>
        <row r="47">
          <cell r="D47">
            <v>77.31</v>
          </cell>
        </row>
        <row r="48">
          <cell r="D48">
            <v>20.62</v>
          </cell>
        </row>
        <row r="49">
          <cell r="D49">
            <v>59.2</v>
          </cell>
        </row>
        <row r="50">
          <cell r="D50">
            <v>36.25</v>
          </cell>
        </row>
        <row r="51">
          <cell r="D51">
            <v>49.14</v>
          </cell>
        </row>
        <row r="52">
          <cell r="D52">
            <v>22.91</v>
          </cell>
        </row>
        <row r="53">
          <cell r="D53">
            <v>61.66</v>
          </cell>
        </row>
        <row r="54">
          <cell r="D54">
            <v>82.2</v>
          </cell>
        </row>
        <row r="55">
          <cell r="D55">
            <v>43.59</v>
          </cell>
        </row>
        <row r="56">
          <cell r="D56">
            <v>47.18</v>
          </cell>
        </row>
        <row r="57">
          <cell r="D57">
            <v>36.14</v>
          </cell>
        </row>
        <row r="58">
          <cell r="D58">
            <v>30.98</v>
          </cell>
        </row>
        <row r="59">
          <cell r="D59">
            <v>43.38</v>
          </cell>
        </row>
        <row r="60">
          <cell r="D60">
            <v>18.260000000000002</v>
          </cell>
        </row>
        <row r="61">
          <cell r="D61">
            <v>21.11</v>
          </cell>
        </row>
        <row r="62">
          <cell r="D62">
            <v>74.53</v>
          </cell>
        </row>
        <row r="63">
          <cell r="D63">
            <v>40.79</v>
          </cell>
        </row>
        <row r="64">
          <cell r="D64">
            <v>87.83</v>
          </cell>
        </row>
        <row r="65">
          <cell r="D65">
            <v>68.010000000000005</v>
          </cell>
        </row>
        <row r="66">
          <cell r="D66">
            <v>16</v>
          </cell>
        </row>
        <row r="67">
          <cell r="D67">
            <v>615.41</v>
          </cell>
        </row>
        <row r="68">
          <cell r="D68">
            <v>162.01</v>
          </cell>
        </row>
        <row r="69">
          <cell r="D69">
            <v>39.06</v>
          </cell>
        </row>
        <row r="70">
          <cell r="D70">
            <v>31.71</v>
          </cell>
        </row>
        <row r="71">
          <cell r="D71">
            <v>30.91</v>
          </cell>
        </row>
        <row r="72">
          <cell r="D72">
            <v>63.13</v>
          </cell>
        </row>
        <row r="73">
          <cell r="D73">
            <v>49.19</v>
          </cell>
        </row>
        <row r="74">
          <cell r="D74">
            <v>47.1</v>
          </cell>
        </row>
        <row r="75">
          <cell r="D75">
            <v>41.96</v>
          </cell>
        </row>
        <row r="76">
          <cell r="D76">
            <v>143.5</v>
          </cell>
        </row>
        <row r="77">
          <cell r="D77">
            <v>20.43</v>
          </cell>
        </row>
        <row r="78">
          <cell r="D78">
            <v>25.2</v>
          </cell>
        </row>
        <row r="79">
          <cell r="D79">
            <v>63.57</v>
          </cell>
        </row>
        <row r="80">
          <cell r="D80">
            <v>37.700000000000003</v>
          </cell>
        </row>
        <row r="81">
          <cell r="D81">
            <v>32.22</v>
          </cell>
        </row>
        <row r="82">
          <cell r="D82">
            <v>61.3</v>
          </cell>
        </row>
        <row r="83">
          <cell r="D83">
            <v>35.090000000000003</v>
          </cell>
        </row>
        <row r="84">
          <cell r="D84">
            <v>71.39</v>
          </cell>
        </row>
        <row r="85">
          <cell r="D85">
            <v>21.29</v>
          </cell>
        </row>
        <row r="86">
          <cell r="D86">
            <v>29.34</v>
          </cell>
        </row>
        <row r="87">
          <cell r="D87">
            <v>77.77</v>
          </cell>
        </row>
        <row r="88">
          <cell r="D88">
            <v>35.21</v>
          </cell>
        </row>
        <row r="89">
          <cell r="D89">
            <v>84.37</v>
          </cell>
        </row>
        <row r="90">
          <cell r="D90">
            <v>25.35</v>
          </cell>
        </row>
        <row r="91">
          <cell r="D91">
            <v>59.64</v>
          </cell>
        </row>
        <row r="92">
          <cell r="D92">
            <v>36.22</v>
          </cell>
        </row>
        <row r="93">
          <cell r="D93">
            <v>35.4</v>
          </cell>
        </row>
        <row r="94">
          <cell r="D94">
            <v>24.95</v>
          </cell>
        </row>
        <row r="95">
          <cell r="D95">
            <v>26.78</v>
          </cell>
        </row>
        <row r="96">
          <cell r="D96">
            <v>61.76</v>
          </cell>
        </row>
        <row r="97">
          <cell r="D97">
            <v>13.71</v>
          </cell>
        </row>
        <row r="98">
          <cell r="D98">
            <v>29.39</v>
          </cell>
        </row>
        <row r="99">
          <cell r="D99">
            <v>78.459999999999994</v>
          </cell>
        </row>
        <row r="100">
          <cell r="D100">
            <v>65.099999999999994</v>
          </cell>
        </row>
        <row r="101">
          <cell r="D101">
            <v>17.41</v>
          </cell>
        </row>
        <row r="102">
          <cell r="D102">
            <v>63.78</v>
          </cell>
        </row>
        <row r="103">
          <cell r="D103">
            <v>29.75</v>
          </cell>
        </row>
        <row r="104">
          <cell r="D104">
            <v>4.1500000000000004</v>
          </cell>
        </row>
        <row r="105">
          <cell r="D105">
            <v>70.03</v>
          </cell>
        </row>
        <row r="106">
          <cell r="D106">
            <v>14.4</v>
          </cell>
        </row>
        <row r="107">
          <cell r="D107">
            <v>37.880000000000003</v>
          </cell>
        </row>
        <row r="108">
          <cell r="D108">
            <v>25.13</v>
          </cell>
        </row>
        <row r="109">
          <cell r="D109">
            <v>28.5</v>
          </cell>
        </row>
        <row r="110">
          <cell r="D110">
            <v>52</v>
          </cell>
        </row>
        <row r="111">
          <cell r="D111">
            <v>55.18</v>
          </cell>
        </row>
        <row r="112">
          <cell r="D112">
            <v>32.54</v>
          </cell>
        </row>
        <row r="113">
          <cell r="D113">
            <v>29.62</v>
          </cell>
        </row>
        <row r="114">
          <cell r="D114">
            <v>36.020000000000003</v>
          </cell>
        </row>
        <row r="115">
          <cell r="D115">
            <v>87.86</v>
          </cell>
        </row>
        <row r="116">
          <cell r="D116">
            <v>24.19</v>
          </cell>
        </row>
        <row r="117">
          <cell r="D117">
            <v>74.650000000000006</v>
          </cell>
        </row>
        <row r="118">
          <cell r="D118">
            <v>17.95</v>
          </cell>
        </row>
        <row r="119">
          <cell r="D119">
            <v>27.54</v>
          </cell>
        </row>
        <row r="120">
          <cell r="D120">
            <v>32.5</v>
          </cell>
        </row>
        <row r="121">
          <cell r="D121">
            <v>33.89</v>
          </cell>
        </row>
        <row r="122">
          <cell r="D122">
            <v>26.04</v>
          </cell>
        </row>
        <row r="123">
          <cell r="D123">
            <v>35.6</v>
          </cell>
        </row>
        <row r="124">
          <cell r="D124">
            <v>54</v>
          </cell>
        </row>
        <row r="125">
          <cell r="D125">
            <v>66.430000000000007</v>
          </cell>
        </row>
        <row r="126">
          <cell r="D126">
            <v>118.55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50"/>
      <sheetName val="Tickers"/>
      <sheetName val="Orders"/>
      <sheetName val="Extended Order Attributes"/>
      <sheetName val="Open Orders"/>
      <sheetName val="Executions"/>
      <sheetName val="Executions Reporting"/>
      <sheetName val="Portfolio"/>
    </sheetNames>
    <sheetDataSet>
      <sheetData sheetId="0">
        <row r="30">
          <cell r="A30">
            <v>50</v>
          </cell>
          <cell r="B30">
            <v>1.5</v>
          </cell>
          <cell r="C30">
            <v>1</v>
          </cell>
          <cell r="D30">
            <v>1</v>
          </cell>
          <cell r="E30">
            <v>3</v>
          </cell>
          <cell r="G30">
            <v>5.9999999999999995E-4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T8" t="str">
            <v>Order ID</v>
          </cell>
        </row>
        <row r="9">
          <cell r="T9" t="str">
            <v>Order Ref</v>
          </cell>
        </row>
        <row r="10">
          <cell r="T10" t="str">
            <v>VOL Order</v>
          </cell>
        </row>
        <row r="11">
          <cell r="T11" t="str">
            <v>Strategy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48"/>
  <sheetViews>
    <sheetView tabSelected="1" topLeftCell="A31" workbookViewId="0">
      <selection activeCell="A38" sqref="A38"/>
    </sheetView>
  </sheetViews>
  <sheetFormatPr defaultRowHeight="12.75" x14ac:dyDescent="0.2"/>
  <cols>
    <col min="1" max="1" width="6.125" style="2" customWidth="1"/>
    <col min="2" max="2" width="7.375" style="2" customWidth="1"/>
    <col min="3" max="3" width="7.875" style="2" customWidth="1"/>
    <col min="4" max="4" width="8.125" style="2" customWidth="1"/>
    <col min="5" max="5" width="9.375" style="2" customWidth="1"/>
    <col min="6" max="6" width="9" style="2" customWidth="1"/>
    <col min="7" max="7" width="8.75" style="2" customWidth="1"/>
    <col min="8" max="8" width="7.875" style="2" customWidth="1"/>
    <col min="9" max="9" width="8.75" style="2" customWidth="1"/>
    <col min="10" max="10" width="7.75" style="2" customWidth="1"/>
    <col min="11" max="11" width="8.125" style="2" customWidth="1"/>
    <col min="12" max="12" width="8.375" style="2" customWidth="1"/>
    <col min="13" max="13" width="8.5" style="2" customWidth="1"/>
    <col min="14" max="15" width="8.25" style="2" customWidth="1"/>
    <col min="16" max="16" width="8.125" style="2" customWidth="1"/>
    <col min="17" max="18" width="7.875" style="2" customWidth="1"/>
    <col min="19" max="16384" width="9" style="2"/>
  </cols>
  <sheetData>
    <row r="1" spans="1:18" ht="18" x14ac:dyDescent="0.25">
      <c r="A1" s="51" t="s">
        <v>81</v>
      </c>
    </row>
    <row r="3" spans="1:18" ht="15" customHeight="1" x14ac:dyDescent="0.2">
      <c r="A3" s="1" t="s">
        <v>74</v>
      </c>
      <c r="B3" s="3"/>
      <c r="C3" s="4"/>
      <c r="D3" s="4"/>
      <c r="E3" s="4"/>
      <c r="F3" s="3"/>
      <c r="G3" s="3"/>
      <c r="H3" s="3"/>
      <c r="I3" s="4"/>
      <c r="J3" s="4"/>
      <c r="K3" s="4"/>
    </row>
    <row r="4" spans="1:18" x14ac:dyDescent="0.2">
      <c r="A4" s="5"/>
      <c r="B4" s="26"/>
      <c r="C4" s="7"/>
      <c r="D4" s="8"/>
      <c r="E4" s="9"/>
      <c r="F4" s="9"/>
      <c r="G4" s="8"/>
      <c r="H4" s="5"/>
      <c r="I4" s="8"/>
      <c r="J4" s="10"/>
      <c r="K4" s="8"/>
    </row>
    <row r="5" spans="1:18" x14ac:dyDescent="0.2">
      <c r="A5" s="1" t="s">
        <v>68</v>
      </c>
      <c r="B5" s="26"/>
      <c r="C5" s="58"/>
      <c r="D5" s="11"/>
      <c r="E5" s="9"/>
      <c r="F5" s="9"/>
      <c r="G5" s="11"/>
      <c r="H5" s="5"/>
      <c r="I5" s="7"/>
      <c r="J5" s="10"/>
      <c r="K5" s="7"/>
    </row>
    <row r="6" spans="1:18" x14ac:dyDescent="0.2">
      <c r="A6" s="1" t="s">
        <v>75</v>
      </c>
      <c r="B6" s="26"/>
      <c r="C6" s="58"/>
      <c r="D6" s="11"/>
      <c r="E6" s="9"/>
      <c r="F6" s="9"/>
      <c r="G6" s="11"/>
      <c r="H6" s="5"/>
      <c r="I6" s="7"/>
      <c r="J6" s="10"/>
      <c r="K6" s="7"/>
    </row>
    <row r="7" spans="1:18" x14ac:dyDescent="0.2">
      <c r="A7" s="59"/>
      <c r="B7" s="26"/>
      <c r="C7" s="11"/>
      <c r="D7" s="11"/>
      <c r="E7" s="9"/>
      <c r="F7" s="9"/>
      <c r="G7" s="11"/>
      <c r="H7" s="5"/>
      <c r="I7" s="7"/>
      <c r="J7" s="10"/>
      <c r="K7" s="7"/>
      <c r="L7" s="7"/>
      <c r="M7" s="14"/>
      <c r="N7" s="7"/>
      <c r="O7" s="10"/>
      <c r="P7" s="7"/>
    </row>
    <row r="8" spans="1:18" ht="13.5" thickBot="1" x14ac:dyDescent="0.25">
      <c r="A8" s="5"/>
      <c r="B8" s="26"/>
      <c r="C8" s="11"/>
      <c r="D8" s="11"/>
      <c r="E8" s="9"/>
      <c r="F8" s="9"/>
      <c r="G8" s="11"/>
      <c r="H8" s="5"/>
      <c r="I8" s="7"/>
      <c r="J8" s="10"/>
      <c r="K8" s="7"/>
      <c r="L8" s="7"/>
      <c r="M8" s="14"/>
      <c r="N8" s="7"/>
      <c r="O8" s="10"/>
      <c r="P8" s="7"/>
    </row>
    <row r="9" spans="1:18" ht="36" x14ac:dyDescent="0.2">
      <c r="A9" s="27" t="s">
        <v>34</v>
      </c>
      <c r="B9" s="28" t="s">
        <v>35</v>
      </c>
      <c r="C9" s="29" t="s">
        <v>36</v>
      </c>
      <c r="D9" s="29" t="s">
        <v>64</v>
      </c>
      <c r="E9" s="29" t="s">
        <v>37</v>
      </c>
      <c r="F9" s="29" t="s">
        <v>0</v>
      </c>
      <c r="G9" s="29" t="s">
        <v>58</v>
      </c>
      <c r="H9" s="29" t="s">
        <v>62</v>
      </c>
      <c r="I9" s="29" t="s">
        <v>38</v>
      </c>
      <c r="J9" s="29" t="s">
        <v>39</v>
      </c>
      <c r="K9" s="29" t="s">
        <v>40</v>
      </c>
      <c r="L9" s="29" t="s">
        <v>41</v>
      </c>
      <c r="M9" s="29" t="s">
        <v>42</v>
      </c>
      <c r="N9" s="30" t="s">
        <v>43</v>
      </c>
      <c r="O9" s="30" t="s">
        <v>1</v>
      </c>
      <c r="P9" s="30" t="s">
        <v>44</v>
      </c>
      <c r="Q9" s="46" t="s">
        <v>82</v>
      </c>
      <c r="R9" s="53"/>
    </row>
    <row r="10" spans="1:18" ht="13.5" thickBot="1" x14ac:dyDescent="0.25">
      <c r="A10" s="31" t="s">
        <v>45</v>
      </c>
      <c r="B10" s="32" t="s">
        <v>46</v>
      </c>
      <c r="C10" s="32" t="s">
        <v>47</v>
      </c>
      <c r="D10" s="32" t="s">
        <v>48</v>
      </c>
      <c r="E10" s="32" t="s">
        <v>49</v>
      </c>
      <c r="F10" s="32" t="s">
        <v>50</v>
      </c>
      <c r="G10" s="32" t="s">
        <v>51</v>
      </c>
      <c r="H10" s="32" t="s">
        <v>52</v>
      </c>
      <c r="I10" s="32" t="s">
        <v>53</v>
      </c>
      <c r="J10" s="33" t="s">
        <v>54</v>
      </c>
      <c r="K10" s="33" t="s">
        <v>55</v>
      </c>
      <c r="L10" s="32" t="s">
        <v>56</v>
      </c>
      <c r="M10" s="32" t="s">
        <v>57</v>
      </c>
      <c r="N10" s="49" t="s">
        <v>59</v>
      </c>
      <c r="O10" s="32" t="s">
        <v>60</v>
      </c>
      <c r="P10" s="33" t="s">
        <v>61</v>
      </c>
      <c r="Q10" s="34" t="s">
        <v>63</v>
      </c>
      <c r="R10" s="54"/>
    </row>
    <row r="11" spans="1:18" x14ac:dyDescent="0.2">
      <c r="A11" s="35">
        <v>0</v>
      </c>
      <c r="B11" s="36">
        <v>42323</v>
      </c>
      <c r="C11" s="45"/>
      <c r="D11" s="37"/>
      <c r="E11" s="38">
        <v>1000</v>
      </c>
      <c r="F11" s="38">
        <v>1000</v>
      </c>
      <c r="G11" s="42"/>
      <c r="H11" s="39"/>
      <c r="I11" s="47"/>
      <c r="J11" s="40"/>
      <c r="K11" s="41">
        <v>1000</v>
      </c>
      <c r="L11" s="41">
        <v>1000</v>
      </c>
      <c r="M11" s="42"/>
      <c r="N11" s="62">
        <v>2080.41</v>
      </c>
      <c r="O11" s="43"/>
      <c r="P11" s="41">
        <v>1000</v>
      </c>
      <c r="Q11" s="41"/>
      <c r="R11" s="55"/>
    </row>
    <row r="12" spans="1:18" x14ac:dyDescent="0.2">
      <c r="A12" s="44">
        <v>1</v>
      </c>
      <c r="B12" s="36">
        <v>42353</v>
      </c>
      <c r="C12" s="48">
        <v>-6.2500000000000003E-3</v>
      </c>
      <c r="D12" s="42">
        <f t="shared" ref="D12" si="0">IF(C12&lt;RF/12,C12-RF/12,"")</f>
        <v>-7.0833333333333338E-3</v>
      </c>
      <c r="E12" s="41">
        <f t="shared" ref="E12" si="1">E11*(1+C12)</f>
        <v>993.75</v>
      </c>
      <c r="F12" s="41">
        <f t="shared" ref="F12" si="2">MAX(F11,E12)</f>
        <v>1000</v>
      </c>
      <c r="G12" s="42">
        <f t="shared" ref="G12" si="3">E12/F12-1</f>
        <v>-6.2499999999999778E-3</v>
      </c>
      <c r="H12" s="42">
        <f t="shared" ref="H12" si="4">IF(E12&gt;F11,0.2*(E12-F11)/F11,0)</f>
        <v>0</v>
      </c>
      <c r="I12" s="48">
        <f t="shared" ref="I12" si="5">C12-H12</f>
        <v>-6.2500000000000003E-3</v>
      </c>
      <c r="J12" s="42">
        <f t="shared" ref="J12" si="6">IF(I12&lt;RF/12,I12-RF/12,"")</f>
        <v>-7.0833333333333338E-3</v>
      </c>
      <c r="K12" s="41">
        <f t="shared" ref="K12" si="7">K11*(1+I12)</f>
        <v>993.75</v>
      </c>
      <c r="L12" s="41">
        <f t="shared" ref="L12" si="8">MAX(L11,K12)</f>
        <v>1000</v>
      </c>
      <c r="M12" s="42">
        <f t="shared" ref="M12" si="9">K12/L12-1</f>
        <v>-6.2499999999999778E-3</v>
      </c>
      <c r="N12" s="63">
        <v>2043.94</v>
      </c>
      <c r="O12" s="42">
        <f t="shared" ref="O12" si="10">N12/N11-1</f>
        <v>-1.7530198374358763E-2</v>
      </c>
      <c r="P12" s="41">
        <f t="shared" ref="P12" si="11">P11*(1+O12)</f>
        <v>982.46980162564125</v>
      </c>
      <c r="Q12" s="42">
        <f t="shared" ref="Q12" si="12">I12-O12</f>
        <v>1.1280198374358763E-2</v>
      </c>
      <c r="R12" s="56"/>
    </row>
    <row r="13" spans="1:18" x14ac:dyDescent="0.2">
      <c r="A13" s="44">
        <v>2</v>
      </c>
      <c r="B13" s="36">
        <v>42385</v>
      </c>
      <c r="C13" s="48">
        <v>-1.7149999999999999E-2</v>
      </c>
      <c r="D13" s="42">
        <f t="shared" ref="D13" si="13">IF(C13&lt;RF/12,C13-RF/12,"")</f>
        <v>-1.798333333333333E-2</v>
      </c>
      <c r="E13" s="41">
        <f t="shared" ref="E13" si="14">E12*(1+C13)</f>
        <v>976.70718750000003</v>
      </c>
      <c r="F13" s="41">
        <f t="shared" ref="F13" si="15">MAX(F12,E13)</f>
        <v>1000</v>
      </c>
      <c r="G13" s="42">
        <f t="shared" ref="G13" si="16">E13/F13-1</f>
        <v>-2.3292812499999926E-2</v>
      </c>
      <c r="H13" s="42">
        <f t="shared" ref="H13" si="17">IF(E13&gt;F12,0.2*(E13-F12)/F12,0)</f>
        <v>0</v>
      </c>
      <c r="I13" s="48">
        <f t="shared" ref="I13" si="18">C13-H13</f>
        <v>-1.7149999999999999E-2</v>
      </c>
      <c r="J13" s="42">
        <f t="shared" ref="J13" si="19">IF(I13&lt;RF/12,I13-RF/12,"")</f>
        <v>-1.798333333333333E-2</v>
      </c>
      <c r="K13" s="41">
        <f t="shared" ref="K13" si="20">K12*(1+I13)</f>
        <v>976.70718750000003</v>
      </c>
      <c r="L13" s="41">
        <f t="shared" ref="L13" si="21">MAX(L12,K13)</f>
        <v>1000</v>
      </c>
      <c r="M13" s="42">
        <f t="shared" ref="M13" si="22">K13/L13-1</f>
        <v>-2.3292812499999926E-2</v>
      </c>
      <c r="N13" s="63">
        <v>1940.24</v>
      </c>
      <c r="O13" s="42">
        <f t="shared" ref="O13" si="23">N13/N12-1</f>
        <v>-5.0735344481736222E-2</v>
      </c>
      <c r="P13" s="41">
        <f t="shared" ref="P13" si="24">P12*(1+O13)</f>
        <v>932.62385779726128</v>
      </c>
      <c r="Q13" s="42">
        <f t="shared" ref="Q13" si="25">I13-O13</f>
        <v>3.3585344481736223E-2</v>
      </c>
      <c r="R13" s="56"/>
    </row>
    <row r="14" spans="1:18" x14ac:dyDescent="0.2">
      <c r="A14" s="44">
        <v>3</v>
      </c>
      <c r="B14" s="36">
        <v>42417</v>
      </c>
      <c r="C14" s="48">
        <v>-4.0499999999999998E-3</v>
      </c>
      <c r="D14" s="42">
        <f t="shared" ref="D14" si="26">IF(C14&lt;RF/12,C14-RF/12,"")</f>
        <v>-4.8833333333333333E-3</v>
      </c>
      <c r="E14" s="41">
        <f t="shared" ref="E14" si="27">E13*(1+C14)</f>
        <v>972.75152339062504</v>
      </c>
      <c r="F14" s="41">
        <f t="shared" ref="F14" si="28">MAX(F13,E14)</f>
        <v>1000</v>
      </c>
      <c r="G14" s="42">
        <f t="shared" ref="G14" si="29">E14/F14-1</f>
        <v>-2.7248476609375016E-2</v>
      </c>
      <c r="H14" s="42">
        <f t="shared" ref="H14" si="30">IF(E14&gt;F13,0.2*(E14-F13)/F13,0)</f>
        <v>0</v>
      </c>
      <c r="I14" s="48">
        <f t="shared" ref="I14" si="31">C14-H14</f>
        <v>-4.0499999999999998E-3</v>
      </c>
      <c r="J14" s="42">
        <f t="shared" ref="J14" si="32">IF(I14&lt;RF/12,I14-RF/12,"")</f>
        <v>-4.8833333333333333E-3</v>
      </c>
      <c r="K14" s="41">
        <f t="shared" ref="K14" si="33">K13*(1+I14)</f>
        <v>972.75152339062504</v>
      </c>
      <c r="L14" s="41">
        <f t="shared" ref="L14" si="34">MAX(L13,K14)</f>
        <v>1000</v>
      </c>
      <c r="M14" s="42">
        <f t="shared" ref="M14" si="35">K14/L14-1</f>
        <v>-2.7248476609375016E-2</v>
      </c>
      <c r="N14" s="63">
        <v>1932.23</v>
      </c>
      <c r="O14" s="42">
        <f t="shared" ref="O14" si="36">N14/N13-1</f>
        <v>-4.1283552550199776E-3</v>
      </c>
      <c r="P14" s="41">
        <f t="shared" ref="P14" si="37">P13*(1+O14)</f>
        <v>928.773655192967</v>
      </c>
      <c r="Q14" s="42">
        <f t="shared" ref="Q14" si="38">I14-O14</f>
        <v>7.8355255019977796E-5</v>
      </c>
      <c r="R14" s="56"/>
    </row>
    <row r="15" spans="1:18" x14ac:dyDescent="0.2">
      <c r="A15" s="44">
        <v>4</v>
      </c>
      <c r="B15" s="36">
        <v>42445</v>
      </c>
      <c r="C15" s="48">
        <v>2.6929999999999999E-2</v>
      </c>
      <c r="D15" s="42" t="str">
        <f t="shared" ref="D15" si="39">IF(C15&lt;RF/12,C15-RF/12,"")</f>
        <v/>
      </c>
      <c r="E15" s="41">
        <f t="shared" ref="E15" si="40">E14*(1+C15)</f>
        <v>998.94772191553443</v>
      </c>
      <c r="F15" s="41">
        <f t="shared" ref="F15" si="41">MAX(F14,E15)</f>
        <v>1000</v>
      </c>
      <c r="G15" s="42">
        <f t="shared" ref="G15" si="42">E15/F15-1</f>
        <v>-1.0522780844656188E-3</v>
      </c>
      <c r="H15" s="42">
        <f t="shared" ref="H15" si="43">IF(E15&gt;F14,0.2*(E15-F14)/F14,0)</f>
        <v>0</v>
      </c>
      <c r="I15" s="48">
        <f t="shared" ref="I15" si="44">C15-H15</f>
        <v>2.6929999999999999E-2</v>
      </c>
      <c r="J15" s="42" t="str">
        <f t="shared" ref="J15" si="45">IF(I15&lt;RF/12,I15-RF/12,"")</f>
        <v/>
      </c>
      <c r="K15" s="41">
        <f t="shared" ref="K15" si="46">K14*(1+I15)</f>
        <v>998.94772191553443</v>
      </c>
      <c r="L15" s="41">
        <f t="shared" ref="L15" si="47">MAX(L14,K15)</f>
        <v>1000</v>
      </c>
      <c r="M15" s="42">
        <f t="shared" ref="M15" si="48">K15/L15-1</f>
        <v>-1.0522780844656188E-3</v>
      </c>
      <c r="N15" s="63">
        <v>2059.7399999999998</v>
      </c>
      <c r="O15" s="42">
        <f t="shared" ref="O15" si="49">N15/N14-1</f>
        <v>6.5991108718941094E-2</v>
      </c>
      <c r="P15" s="41">
        <f t="shared" ref="P15" si="50">P14*(1+O15)</f>
        <v>990.06445844809434</v>
      </c>
      <c r="Q15" s="42">
        <f t="shared" ref="Q15" si="51">I15-O15</f>
        <v>-3.9061108718941098E-2</v>
      </c>
      <c r="R15" s="56"/>
    </row>
    <row r="16" spans="1:18" x14ac:dyDescent="0.2">
      <c r="A16" s="44">
        <v>5</v>
      </c>
      <c r="B16" s="36">
        <v>42473</v>
      </c>
      <c r="C16" s="48">
        <v>-2.15E-3</v>
      </c>
      <c r="D16" s="42">
        <f t="shared" ref="D16" si="52">IF(C16&lt;RF/12,C16-RF/12,"")</f>
        <v>-2.9833333333333335E-3</v>
      </c>
      <c r="E16" s="41">
        <f t="shared" ref="E16" si="53">E15*(1+C16)</f>
        <v>996.79998431341608</v>
      </c>
      <c r="F16" s="41">
        <f t="shared" ref="F16" si="54">MAX(F15,E16)</f>
        <v>1000</v>
      </c>
      <c r="G16" s="42">
        <f t="shared" ref="G16" si="55">E16/F16-1</f>
        <v>-3.2000156865839013E-3</v>
      </c>
      <c r="H16" s="42">
        <f t="shared" ref="H16" si="56">IF(E16&gt;F15,0.2*(E16-F15)/F15,0)</f>
        <v>0</v>
      </c>
      <c r="I16" s="48">
        <f t="shared" ref="I16" si="57">C16-H16</f>
        <v>-2.15E-3</v>
      </c>
      <c r="J16" s="42">
        <f t="shared" ref="J16" si="58">IF(I16&lt;RF/12,I16-RF/12,"")</f>
        <v>-2.9833333333333335E-3</v>
      </c>
      <c r="K16" s="41">
        <f t="shared" ref="K16" si="59">K15*(1+I16)</f>
        <v>996.79998431341608</v>
      </c>
      <c r="L16" s="41">
        <f t="shared" ref="L16" si="60">MAX(L15,K16)</f>
        <v>1000</v>
      </c>
      <c r="M16" s="42">
        <f t="shared" ref="M16" si="61">K16/L16-1</f>
        <v>-3.2000156865839013E-3</v>
      </c>
      <c r="N16" s="63">
        <v>2065.3000000000002</v>
      </c>
      <c r="O16" s="42">
        <f t="shared" ref="O16" si="62">N16/N15-1</f>
        <v>2.69936982337593E-3</v>
      </c>
      <c r="P16" s="41">
        <f t="shared" ref="P16" si="63">P15*(1+O16)</f>
        <v>992.73700857042616</v>
      </c>
      <c r="Q16" s="42">
        <f t="shared" ref="Q16" si="64">I16-O16</f>
        <v>-4.84936982337593E-3</v>
      </c>
      <c r="R16" s="56"/>
    </row>
    <row r="17" spans="1:18" x14ac:dyDescent="0.2">
      <c r="A17" s="44">
        <v>6</v>
      </c>
      <c r="B17" s="36">
        <v>42501</v>
      </c>
      <c r="C17" s="48">
        <v>9.6299999999999997E-3</v>
      </c>
      <c r="D17" s="42" t="str">
        <f t="shared" ref="D17" si="65">IF(C17&lt;RF/12,C17-RF/12,"")</f>
        <v/>
      </c>
      <c r="E17" s="41">
        <f t="shared" ref="E17" si="66">E16*(1+C17)</f>
        <v>1006.3991681623543</v>
      </c>
      <c r="F17" s="41">
        <f t="shared" ref="F17" si="67">MAX(F16,E17)</f>
        <v>1006.3991681623543</v>
      </c>
      <c r="G17" s="42">
        <f t="shared" ref="G17" si="68">E17/F17-1</f>
        <v>0</v>
      </c>
      <c r="H17" s="42">
        <f t="shared" ref="H17" si="69">IF(E17&gt;F16,0.2*(E17-F16)/F16,0)</f>
        <v>1.2798336324708543E-3</v>
      </c>
      <c r="I17" s="48">
        <f t="shared" ref="I17" si="70">C17-H17</f>
        <v>8.3501663675291452E-3</v>
      </c>
      <c r="J17" s="42" t="str">
        <f t="shared" ref="J17" si="71">IF(I17&lt;RF/12,I17-RF/12,"")</f>
        <v/>
      </c>
      <c r="K17" s="41">
        <f t="shared" ref="K17" si="72">K16*(1+I17)</f>
        <v>1005.1234300175836</v>
      </c>
      <c r="L17" s="41">
        <f t="shared" ref="L17" si="73">MAX(L16,K17)</f>
        <v>1005.1234300175836</v>
      </c>
      <c r="M17" s="42">
        <f t="shared" ref="M17" si="74">K17/L17-1</f>
        <v>0</v>
      </c>
      <c r="N17" s="63">
        <v>2096.9499999999998</v>
      </c>
      <c r="O17" s="42">
        <f t="shared" ref="O17" si="75">N17/N16-1</f>
        <v>1.5324650171887777E-2</v>
      </c>
      <c r="P17" s="41">
        <f t="shared" ref="P17" si="76">P16*(1+O17)</f>
        <v>1007.9503559394543</v>
      </c>
      <c r="Q17" s="42">
        <f t="shared" ref="Q17" si="77">I17-O17</f>
        <v>-6.9744838043586319E-3</v>
      </c>
      <c r="R17" s="56"/>
    </row>
    <row r="18" spans="1:18" x14ac:dyDescent="0.2">
      <c r="A18" s="44">
        <v>7</v>
      </c>
      <c r="B18" s="36">
        <v>42529</v>
      </c>
      <c r="C18" s="48">
        <v>6.1060000000000003E-2</v>
      </c>
      <c r="D18" s="42" t="str">
        <f t="shared" ref="D18" si="78">IF(C18&lt;RF/12,C18-RF/12,"")</f>
        <v/>
      </c>
      <c r="E18" s="41">
        <f t="shared" ref="E18" si="79">E17*(1+C18)</f>
        <v>1067.8499013703474</v>
      </c>
      <c r="F18" s="41">
        <f t="shared" ref="F18" si="80">MAX(F17,E18)</f>
        <v>1067.8499013703474</v>
      </c>
      <c r="G18" s="42">
        <f t="shared" ref="G18" si="81">E18/F18-1</f>
        <v>0</v>
      </c>
      <c r="H18" s="42">
        <f t="shared" ref="H18" si="82">IF(E18&gt;F17,0.2*(E18-F17)/F17,0)</f>
        <v>1.2211999999999962E-2</v>
      </c>
      <c r="I18" s="48">
        <f t="shared" ref="I18" si="83">C18-H18</f>
        <v>4.8848000000000044E-2</v>
      </c>
      <c r="J18" s="42" t="str">
        <f t="shared" ref="J18" si="84">IF(I18&lt;RF/12,I18-RF/12,"")</f>
        <v/>
      </c>
      <c r="K18" s="41">
        <f t="shared" ref="K18" si="85">K17*(1+I18)</f>
        <v>1054.2216993270824</v>
      </c>
      <c r="L18" s="41">
        <f t="shared" ref="L18" si="86">MAX(L17,K18)</f>
        <v>1054.2216993270824</v>
      </c>
      <c r="M18" s="42">
        <f t="shared" ref="M18" si="87">K18/L18-1</f>
        <v>0</v>
      </c>
      <c r="N18" s="63">
        <v>2098.86</v>
      </c>
      <c r="O18" s="42">
        <f t="shared" ref="O18" si="88">N18/N17-1</f>
        <v>9.1084670593022388E-4</v>
      </c>
      <c r="P18" s="41">
        <f t="shared" ref="P18" si="89">P17*(1+O18)</f>
        <v>1008.868444200903</v>
      </c>
      <c r="Q18" s="42">
        <f t="shared" ref="Q18" si="90">I18-O18</f>
        <v>4.793715329406982E-2</v>
      </c>
      <c r="R18" s="56"/>
    </row>
    <row r="19" spans="1:18" x14ac:dyDescent="0.2">
      <c r="A19" s="44">
        <v>8</v>
      </c>
      <c r="B19" s="36">
        <v>42557</v>
      </c>
      <c r="C19" s="48">
        <v>1.0992105263157819E-2</v>
      </c>
      <c r="D19" s="42" t="str">
        <f t="shared" ref="D19" si="91">IF(C19&lt;RF/12,C19-RF/12,"")</f>
        <v/>
      </c>
      <c r="E19" s="41">
        <f t="shared" ref="E19" si="92">E18*(1+C19)</f>
        <v>1079.5878198914629</v>
      </c>
      <c r="F19" s="41">
        <f t="shared" ref="F19" si="93">MAX(F18,E19)</f>
        <v>1079.5878198914629</v>
      </c>
      <c r="G19" s="42">
        <f t="shared" ref="G19" si="94">E19/F19-1</f>
        <v>0</v>
      </c>
      <c r="H19" s="42">
        <f t="shared" ref="H19" si="95">IF(E19&gt;F18,0.2*(E19-F18)/F18,0)</f>
        <v>2.1984210526315518E-3</v>
      </c>
      <c r="I19" s="48">
        <f t="shared" ref="I19" si="96">C19-H19</f>
        <v>8.7936842105262661E-3</v>
      </c>
      <c r="J19" s="42" t="str">
        <f t="shared" ref="J19" si="97">IF(I19&lt;RF/12,I19-RF/12,"")</f>
        <v/>
      </c>
      <c r="K19" s="41">
        <f t="shared" ref="K19" si="98">K18*(1+I19)</f>
        <v>1063.4921920388492</v>
      </c>
      <c r="L19" s="41">
        <f t="shared" ref="L19" si="99">MAX(L18,K19)</f>
        <v>1063.4921920388492</v>
      </c>
      <c r="M19" s="42">
        <f t="shared" ref="M19" si="100">K19/L19-1</f>
        <v>0</v>
      </c>
      <c r="N19" s="63">
        <v>2173.6</v>
      </c>
      <c r="O19" s="42">
        <f t="shared" ref="O19" si="101">N19/N18-1</f>
        <v>3.5609807228685897E-2</v>
      </c>
      <c r="P19" s="41">
        <f t="shared" ref="P19" si="102">P18*(1+O19)</f>
        <v>1044.7940550180015</v>
      </c>
      <c r="Q19" s="42">
        <f t="shared" ref="Q19" si="103">I19-O19</f>
        <v>-2.6816123018159631E-2</v>
      </c>
      <c r="R19" s="56"/>
    </row>
    <row r="20" spans="1:18" x14ac:dyDescent="0.2">
      <c r="A20" s="44">
        <v>9</v>
      </c>
      <c r="B20" s="36">
        <v>42585</v>
      </c>
      <c r="C20" s="48">
        <v>4.9723076923078339E-3</v>
      </c>
      <c r="D20" s="42" t="str">
        <f t="shared" ref="D20" si="104">IF(C20&lt;RF/12,C20-RF/12,"")</f>
        <v/>
      </c>
      <c r="E20" s="41">
        <f t="shared" ref="E20" si="105">E19*(1+C20)</f>
        <v>1084.955862712831</v>
      </c>
      <c r="F20" s="41">
        <f t="shared" ref="F20" si="106">MAX(F19,E20)</f>
        <v>1084.955862712831</v>
      </c>
      <c r="G20" s="42">
        <f t="shared" ref="G20" si="107">E20/F20-1</f>
        <v>0</v>
      </c>
      <c r="H20" s="42">
        <f t="shared" ref="H20" si="108">IF(E20&gt;F19,0.2*(E20-F19)/F19,0)</f>
        <v>9.9446153846156123E-4</v>
      </c>
      <c r="I20" s="48">
        <f t="shared" ref="I20" si="109">C20-H20</f>
        <v>3.9778461538462727E-3</v>
      </c>
      <c r="J20" s="42" t="str">
        <f t="shared" ref="J20" si="110">IF(I20&lt;RF/12,I20-RF/12,"")</f>
        <v/>
      </c>
      <c r="K20" s="41">
        <f t="shared" ref="K20" si="111">K19*(1+I20)</f>
        <v>1067.7226003645965</v>
      </c>
      <c r="L20" s="41">
        <f t="shared" ref="L20" si="112">MAX(L19,K20)</f>
        <v>1067.7226003645965</v>
      </c>
      <c r="M20" s="42">
        <f t="shared" ref="M20" si="113">K20/L20-1</f>
        <v>0</v>
      </c>
      <c r="N20" s="63">
        <v>2170.9499999999998</v>
      </c>
      <c r="O20" s="42">
        <f t="shared" ref="O20" si="114">N20/N19-1</f>
        <v>-1.2191755612808164E-3</v>
      </c>
      <c r="P20" s="41">
        <f t="shared" ref="P20" si="115">P19*(1+O20)</f>
        <v>1043.520267639552</v>
      </c>
      <c r="Q20" s="42">
        <f t="shared" ref="Q20" si="116">I20-O20</f>
        <v>5.1970217151270891E-3</v>
      </c>
      <c r="R20" s="56"/>
    </row>
    <row r="21" spans="1:18" x14ac:dyDescent="0.2">
      <c r="A21" s="44">
        <v>10</v>
      </c>
      <c r="B21" s="36">
        <v>42629</v>
      </c>
      <c r="C21" s="48">
        <v>-1.2031999999999972E-2</v>
      </c>
      <c r="D21" s="42">
        <f t="shared" ref="D21" si="117">IF(C21&lt;RF/12,C21-RF/12,"")</f>
        <v>-1.2865333333333305E-2</v>
      </c>
      <c r="E21" s="41">
        <f t="shared" ref="E21" si="118">E20*(1+C21)</f>
        <v>1071.9016737726704</v>
      </c>
      <c r="F21" s="41">
        <f t="shared" ref="F21" si="119">MAX(F20,E21)</f>
        <v>1084.955862712831</v>
      </c>
      <c r="G21" s="42">
        <f t="shared" ref="G21" si="120">E21/F21-1</f>
        <v>-1.2031999999999932E-2</v>
      </c>
      <c r="H21" s="42">
        <f t="shared" ref="H21" si="121">IF(E21&gt;F20,0.2*(E21-F20)/F20,0)</f>
        <v>0</v>
      </c>
      <c r="I21" s="48">
        <f t="shared" ref="I21" si="122">C21-H21</f>
        <v>-1.2031999999999972E-2</v>
      </c>
      <c r="J21" s="42">
        <f t="shared" ref="J21" si="123">IF(I21&lt;RF/12,I21-RF/12,"")</f>
        <v>-1.2865333333333305E-2</v>
      </c>
      <c r="K21" s="41">
        <f t="shared" ref="K21" si="124">K20*(1+I21)</f>
        <v>1054.8757620370097</v>
      </c>
      <c r="L21" s="41">
        <f t="shared" ref="L21" si="125">MAX(L20,K21)</f>
        <v>1067.7226003645965</v>
      </c>
      <c r="M21" s="42">
        <f t="shared" ref="M21" si="126">K21/L21-1</f>
        <v>-1.2031999999999932E-2</v>
      </c>
      <c r="N21" s="63">
        <v>2168.27</v>
      </c>
      <c r="O21" s="42">
        <f t="shared" ref="O21" si="127">N21/N20-1</f>
        <v>-1.2344825997834263E-3</v>
      </c>
      <c r="P21" s="41">
        <f t="shared" ref="P21" si="128">P20*(1+O21)</f>
        <v>1042.2320600266296</v>
      </c>
      <c r="Q21" s="42">
        <f t="shared" ref="Q21" si="129">I21-O21</f>
        <v>-1.0797517400216545E-2</v>
      </c>
      <c r="R21" s="56"/>
    </row>
    <row r="22" spans="1:18" x14ac:dyDescent="0.2">
      <c r="A22" s="44">
        <v>11</v>
      </c>
      <c r="B22" s="36">
        <v>42673</v>
      </c>
      <c r="C22" s="48">
        <v>-3.6667500000001382E-3</v>
      </c>
      <c r="D22" s="42">
        <f t="shared" ref="D22" si="130">IF(C22&lt;RF/12,C22-RF/12,"")</f>
        <v>-4.5000833333334713E-3</v>
      </c>
      <c r="E22" s="41">
        <f t="shared" ref="E22" si="131">E21*(1+C22)</f>
        <v>1067.9712783103644</v>
      </c>
      <c r="F22" s="41">
        <f t="shared" ref="F22" si="132">MAX(F21,E22)</f>
        <v>1084.955862712831</v>
      </c>
      <c r="G22" s="42">
        <f t="shared" ref="G22" si="133">E22/F22-1</f>
        <v>-1.5654631663999941E-2</v>
      </c>
      <c r="H22" s="42">
        <f t="shared" ref="H22" si="134">IF(E22&gt;F21,0.2*(E22-F21)/F21,0)</f>
        <v>0</v>
      </c>
      <c r="I22" s="48">
        <f t="shared" ref="I22" si="135">C22-H22</f>
        <v>-3.6667500000001382E-3</v>
      </c>
      <c r="J22" s="42">
        <f t="shared" ref="J22" si="136">IF(I22&lt;RF/12,I22-RF/12,"")</f>
        <v>-4.5000833333334713E-3</v>
      </c>
      <c r="K22" s="41">
        <f t="shared" ref="K22" si="137">K21*(1+I22)</f>
        <v>1051.0077963365604</v>
      </c>
      <c r="L22" s="41">
        <f t="shared" ref="L22" si="138">MAX(L21,K22)</f>
        <v>1067.7226003645965</v>
      </c>
      <c r="M22" s="42">
        <f t="shared" ref="M22" si="139">K22/L22-1</f>
        <v>-1.5654631664000052E-2</v>
      </c>
      <c r="N22" s="63">
        <v>2126.15</v>
      </c>
      <c r="O22" s="42">
        <f t="shared" ref="O22" si="140">N22/N21-1</f>
        <v>-1.9425625037472249E-2</v>
      </c>
      <c r="P22" s="41">
        <f t="shared" ref="P22" si="141">P21*(1+O22)</f>
        <v>1021.98605082652</v>
      </c>
      <c r="Q22" s="42">
        <f t="shared" ref="Q22" si="142">I22-O22</f>
        <v>1.5758875037472111E-2</v>
      </c>
      <c r="R22" s="56"/>
    </row>
    <row r="23" spans="1:18" x14ac:dyDescent="0.2">
      <c r="A23" s="44">
        <v>12</v>
      </c>
      <c r="B23" s="36">
        <v>42690</v>
      </c>
      <c r="C23" s="48">
        <v>1.8883750000000147E-2</v>
      </c>
      <c r="D23" s="42" t="str">
        <f t="shared" ref="D23" si="143">IF(C23&lt;RF/12,C23-RF/12,"")</f>
        <v/>
      </c>
      <c r="E23" s="41">
        <f t="shared" ref="E23" si="144">E22*(1+C23)</f>
        <v>1088.1385809371577</v>
      </c>
      <c r="F23" s="41">
        <f t="shared" ref="F23" si="145">MAX(F22,E23)</f>
        <v>1088.1385809371577</v>
      </c>
      <c r="G23" s="42">
        <f t="shared" ref="G23" si="146">E23/F23-1</f>
        <v>0</v>
      </c>
      <c r="H23" s="42">
        <f t="shared" ref="H23" si="147">IF(E23&gt;F22,0.2*(E23-F22)/F22,0)</f>
        <v>5.8670003706299601E-4</v>
      </c>
      <c r="I23" s="48">
        <f t="shared" ref="I23" si="148">C23-H23</f>
        <v>1.8297049962937149E-2</v>
      </c>
      <c r="J23" s="42" t="str">
        <f t="shared" ref="J23" si="149">IF(I23&lt;RF/12,I23-RF/12,"")</f>
        <v/>
      </c>
      <c r="K23" s="41">
        <f t="shared" ref="K23" si="150">K22*(1+I23)</f>
        <v>1070.238138497567</v>
      </c>
      <c r="L23" s="41">
        <f t="shared" ref="L23" si="151">MAX(L22,K23)</f>
        <v>1070.238138497567</v>
      </c>
      <c r="M23" s="42">
        <f t="shared" ref="M23" si="152">K23/L23-1</f>
        <v>0</v>
      </c>
      <c r="N23" s="63">
        <v>2198.81</v>
      </c>
      <c r="O23" s="42">
        <f t="shared" ref="O23" si="153">N23/N22-1</f>
        <v>3.4174446769983158E-2</v>
      </c>
      <c r="P23" s="41">
        <f t="shared" ref="P23" si="154">P22*(1+O23)</f>
        <v>1056.9118587201563</v>
      </c>
      <c r="Q23" s="42">
        <f t="shared" ref="Q23" si="155">I23-O23</f>
        <v>-1.5877396807046008E-2</v>
      </c>
      <c r="R23" s="56"/>
    </row>
    <row r="24" spans="1:18" x14ac:dyDescent="0.2">
      <c r="A24" s="44">
        <v>13</v>
      </c>
      <c r="B24" s="36">
        <v>42707</v>
      </c>
      <c r="C24" s="48">
        <v>6.0737499999999273E-3</v>
      </c>
      <c r="D24" s="42" t="str">
        <f t="shared" ref="D24" si="156">IF(C24&lt;RF/12,C24-RF/12,"")</f>
        <v/>
      </c>
      <c r="E24" s="41">
        <f t="shared" ref="E24" si="157">E23*(1+C24)</f>
        <v>1094.7476626431246</v>
      </c>
      <c r="F24" s="41">
        <f t="shared" ref="F24" si="158">MAX(F23,E24)</f>
        <v>1094.7476626431246</v>
      </c>
      <c r="G24" s="42">
        <f t="shared" ref="G24" si="159">E24/F24-1</f>
        <v>0</v>
      </c>
      <c r="H24" s="42">
        <f t="shared" ref="H24" si="160">IF(E24&gt;F23,0.2*(E24-F23)/F23,0)</f>
        <v>1.2147499999999706E-3</v>
      </c>
      <c r="I24" s="48">
        <f t="shared" ref="I24" si="161">C24-H24</f>
        <v>4.8589999999999571E-3</v>
      </c>
      <c r="J24" s="42" t="str">
        <f t="shared" ref="J24" si="162">IF(I24&lt;RF/12,I24-RF/12,"")</f>
        <v/>
      </c>
      <c r="K24" s="41">
        <f t="shared" ref="K24" si="163">K23*(1+I24)</f>
        <v>1075.4384256125265</v>
      </c>
      <c r="L24" s="41">
        <f t="shared" ref="L24" si="164">MAX(L23,K24)</f>
        <v>1075.4384256125265</v>
      </c>
      <c r="M24" s="42">
        <f t="shared" ref="M24" si="165">K24/L24-1</f>
        <v>0</v>
      </c>
      <c r="N24" s="63">
        <v>2238.83</v>
      </c>
      <c r="O24" s="42">
        <f t="shared" ref="O24" si="166">N24/N23-1</f>
        <v>1.8200754044233047E-2</v>
      </c>
      <c r="P24" s="41">
        <f t="shared" ref="P24" si="167">P23*(1+O24)</f>
        <v>1076.148451507155</v>
      </c>
      <c r="Q24" s="42">
        <f t="shared" ref="Q24" si="168">I24-O24</f>
        <v>-1.334175404423309E-2</v>
      </c>
      <c r="R24" s="56"/>
    </row>
    <row r="25" spans="1:18" x14ac:dyDescent="0.2">
      <c r="A25" s="44">
        <v>14</v>
      </c>
      <c r="B25" s="36">
        <v>42752</v>
      </c>
      <c r="C25" s="48">
        <v>4.79E-3</v>
      </c>
      <c r="D25" s="42" t="str">
        <f t="shared" ref="D25" si="169">IF(C25&lt;RF/12,C25-RF/12,"")</f>
        <v/>
      </c>
      <c r="E25" s="41">
        <f t="shared" ref="E25" si="170">E24*(1+C25)</f>
        <v>1099.9915039471853</v>
      </c>
      <c r="F25" s="41">
        <f t="shared" ref="F25" si="171">MAX(F24,E25)</f>
        <v>1099.9915039471853</v>
      </c>
      <c r="G25" s="42">
        <f t="shared" ref="G25" si="172">E25/F25-1</f>
        <v>0</v>
      </c>
      <c r="H25" s="42">
        <f t="shared" ref="H25" si="173">IF(E25&gt;F24,0.2*(E25-F24)/F24,0)</f>
        <v>9.5800000000001559E-4</v>
      </c>
      <c r="I25" s="48">
        <f t="shared" ref="I25" si="174">C25-H25</f>
        <v>3.8319999999999843E-3</v>
      </c>
      <c r="J25" s="42" t="str">
        <f t="shared" ref="J25" si="175">IF(I25&lt;RF/12,I25-RF/12,"")</f>
        <v/>
      </c>
      <c r="K25" s="41">
        <f t="shared" ref="K25" si="176">K24*(1+I25)</f>
        <v>1079.5595056594739</v>
      </c>
      <c r="L25" s="41">
        <f t="shared" ref="L25" si="177">MAX(L24,K25)</f>
        <v>1079.5595056594739</v>
      </c>
      <c r="M25" s="42">
        <f t="shared" ref="M25" si="178">K25/L25-1</f>
        <v>0</v>
      </c>
      <c r="N25" s="63">
        <v>2278.87</v>
      </c>
      <c r="O25" s="42">
        <f t="shared" ref="O25" si="179">N25/N24-1</f>
        <v>1.7884341374735824E-2</v>
      </c>
      <c r="P25" s="41">
        <f t="shared" ref="P25" si="180">P24*(1+O25)</f>
        <v>1095.3946577838024</v>
      </c>
      <c r="Q25" s="42">
        <f t="shared" ref="Q25" si="181">I25-O25</f>
        <v>-1.4052341374735839E-2</v>
      </c>
      <c r="R25" s="56"/>
    </row>
    <row r="26" spans="1:18" x14ac:dyDescent="0.2">
      <c r="A26" s="44">
        <v>15</v>
      </c>
      <c r="B26" s="36">
        <v>42783</v>
      </c>
      <c r="C26" s="48">
        <v>2.66E-3</v>
      </c>
      <c r="D26" s="42" t="str">
        <f t="shared" ref="D26" si="182">IF(C26&lt;RF/12,C26-RF/12,"")</f>
        <v/>
      </c>
      <c r="E26" s="41">
        <f t="shared" ref="E26" si="183">E25*(1+C26)</f>
        <v>1102.917481347685</v>
      </c>
      <c r="F26" s="41">
        <f t="shared" ref="F26" si="184">MAX(F25,E26)</f>
        <v>1102.917481347685</v>
      </c>
      <c r="G26" s="42">
        <f t="shared" ref="G26" si="185">E26/F26-1</f>
        <v>0</v>
      </c>
      <c r="H26" s="42">
        <f t="shared" ref="H26" si="186">IF(E26&gt;F25,0.2*(E26-F25)/F25,0)</f>
        <v>5.3200000000003993E-4</v>
      </c>
      <c r="I26" s="48">
        <f t="shared" ref="I26" si="187">C26-H26</f>
        <v>2.1279999999999602E-3</v>
      </c>
      <c r="J26" s="42" t="str">
        <f t="shared" ref="J26" si="188">IF(I26&lt;RF/12,I26-RF/12,"")</f>
        <v/>
      </c>
      <c r="K26" s="41">
        <f t="shared" ref="K26" si="189">K25*(1+I26)</f>
        <v>1081.8568082875172</v>
      </c>
      <c r="L26" s="41">
        <f t="shared" ref="L26" si="190">MAX(L25,K26)</f>
        <v>1081.8568082875172</v>
      </c>
      <c r="M26" s="42">
        <f t="shared" ref="M26" si="191">K26/L26-1</f>
        <v>0</v>
      </c>
      <c r="N26" s="63">
        <v>2363.64</v>
      </c>
      <c r="O26" s="42">
        <f t="shared" ref="O26" si="192">N26/N25-1</f>
        <v>3.7198260541408734E-2</v>
      </c>
      <c r="P26" s="41">
        <f t="shared" ref="P26" si="193">P25*(1+O26)</f>
        <v>1136.1414336597115</v>
      </c>
      <c r="Q26" s="42">
        <f t="shared" ref="Q26" si="194">I26-O26</f>
        <v>-3.5070260541408771E-2</v>
      </c>
      <c r="R26" s="56"/>
    </row>
    <row r="27" spans="1:18" x14ac:dyDescent="0.2">
      <c r="A27" s="44">
        <v>16</v>
      </c>
      <c r="B27" s="36">
        <v>42811</v>
      </c>
      <c r="C27" s="48">
        <v>4.1099999999999999E-3</v>
      </c>
      <c r="D27" s="42" t="str">
        <f t="shared" ref="D27" si="195">IF(C27&lt;RF/12,C27-RF/12,"")</f>
        <v/>
      </c>
      <c r="E27" s="41">
        <f t="shared" ref="E27" si="196">E26*(1+C27)</f>
        <v>1107.4504721960241</v>
      </c>
      <c r="F27" s="41">
        <f t="shared" ref="F27" si="197">MAX(F26,E27)</f>
        <v>1107.4504721960241</v>
      </c>
      <c r="G27" s="42">
        <f t="shared" ref="G27" si="198">E27/F27-1</f>
        <v>0</v>
      </c>
      <c r="H27" s="42">
        <f t="shared" ref="H27" si="199">IF(E27&gt;F26,0.2*(E27-F26)/F26,0)</f>
        <v>8.220000000000151E-4</v>
      </c>
      <c r="I27" s="48">
        <f t="shared" ref="I27" si="200">C27-H27</f>
        <v>3.2879999999999849E-3</v>
      </c>
      <c r="J27" s="42" t="str">
        <f t="shared" ref="J27" si="201">IF(I27&lt;RF/12,I27-RF/12,"")</f>
        <v/>
      </c>
      <c r="K27" s="41">
        <f t="shared" ref="K27" si="202">K26*(1+I27)</f>
        <v>1085.4139534731664</v>
      </c>
      <c r="L27" s="41">
        <f t="shared" ref="L27" si="203">MAX(L26,K27)</f>
        <v>1085.4139534731664</v>
      </c>
      <c r="M27" s="42">
        <f t="shared" ref="M27" si="204">K27/L27-1</f>
        <v>0</v>
      </c>
      <c r="N27" s="63">
        <v>2362.7199999999998</v>
      </c>
      <c r="O27" s="42">
        <f t="shared" ref="O27" si="205">N27/N26-1</f>
        <v>-3.8923017041514463E-4</v>
      </c>
      <c r="P27" s="41">
        <f t="shared" ref="P27" si="206">P26*(1+O27)</f>
        <v>1135.6992131358725</v>
      </c>
      <c r="Q27" s="42">
        <f t="shared" ref="Q27" si="207">I27-O27</f>
        <v>3.6772301704151296E-3</v>
      </c>
      <c r="R27" s="56"/>
    </row>
    <row r="28" spans="1:18" x14ac:dyDescent="0.2">
      <c r="A28" s="44">
        <v>17</v>
      </c>
      <c r="B28" s="36">
        <v>42842</v>
      </c>
      <c r="C28" s="48">
        <v>3.3E-4</v>
      </c>
      <c r="D28" s="42">
        <f t="shared" ref="D28" si="208">IF(C28&lt;RF/12,C28-RF/12,"")</f>
        <v>-5.0333333333333339E-4</v>
      </c>
      <c r="E28" s="41">
        <f t="shared" ref="E28" si="209">E27*(1+C28)</f>
        <v>1107.8159308518486</v>
      </c>
      <c r="F28" s="41">
        <f t="shared" ref="F28" si="210">MAX(F27,E28)</f>
        <v>1107.8159308518486</v>
      </c>
      <c r="G28" s="42">
        <f t="shared" ref="G28" si="211">E28/F28-1</f>
        <v>0</v>
      </c>
      <c r="H28" s="42">
        <f t="shared" ref="H28" si="212">IF(E28&gt;F27,0.2*(E28-F27)/F27,0)</f>
        <v>6.5999999999978389E-5</v>
      </c>
      <c r="I28" s="48">
        <f t="shared" ref="I28" si="213">C28-H28</f>
        <v>2.640000000000216E-4</v>
      </c>
      <c r="J28" s="42">
        <f t="shared" ref="J28" si="214">IF(I28&lt;RF/12,I28-RF/12,"")</f>
        <v>-5.6933333333331179E-4</v>
      </c>
      <c r="K28" s="41">
        <f t="shared" ref="K28" si="215">K27*(1+I28)</f>
        <v>1085.7005027568835</v>
      </c>
      <c r="L28" s="41">
        <f t="shared" ref="L28" si="216">MAX(L27,K28)</f>
        <v>1085.7005027568835</v>
      </c>
      <c r="M28" s="42">
        <f t="shared" ref="M28" si="217">K28/L28-1</f>
        <v>0</v>
      </c>
      <c r="N28" s="63">
        <v>2384.1999999999998</v>
      </c>
      <c r="O28" s="42">
        <f t="shared" ref="O28" si="218">N28/N27-1</f>
        <v>9.0912169025529899E-3</v>
      </c>
      <c r="P28" s="41">
        <f t="shared" ref="P28" si="219">P27*(1+O28)</f>
        <v>1146.0241010185493</v>
      </c>
      <c r="Q28" s="42">
        <f t="shared" ref="Q28" si="220">I28-O28</f>
        <v>-8.8272169025529687E-3</v>
      </c>
      <c r="R28" s="56"/>
    </row>
    <row r="29" spans="1:18" x14ac:dyDescent="0.2">
      <c r="A29" s="44">
        <v>18</v>
      </c>
      <c r="B29" s="36">
        <v>42872</v>
      </c>
      <c r="C29" s="48">
        <v>1.17E-2</v>
      </c>
      <c r="D29" s="42" t="str">
        <f t="shared" ref="D29" si="221">IF(C29&lt;RF/12,C29-RF/12,"")</f>
        <v/>
      </c>
      <c r="E29" s="41">
        <f t="shared" ref="E29" si="222">E28*(1+C29)</f>
        <v>1120.7773772428154</v>
      </c>
      <c r="F29" s="41">
        <f t="shared" ref="F29" si="223">MAX(F28,E29)</f>
        <v>1120.7773772428154</v>
      </c>
      <c r="G29" s="42">
        <f t="shared" ref="G29" si="224">E29/F29-1</f>
        <v>0</v>
      </c>
      <c r="H29" s="42">
        <f t="shared" ref="H29" si="225">IF(E29&gt;F28,0.2*(E29-F28)/F28,0)</f>
        <v>2.3400000000000283E-3</v>
      </c>
      <c r="I29" s="48">
        <f t="shared" ref="I29" si="226">C29-H29</f>
        <v>9.3599999999999725E-3</v>
      </c>
      <c r="J29" s="42" t="str">
        <f t="shared" ref="J29" si="227">IF(I29&lt;RF/12,I29-RF/12,"")</f>
        <v/>
      </c>
      <c r="K29" s="41">
        <f t="shared" ref="K29" si="228">K28*(1+I29)</f>
        <v>1095.8626594626878</v>
      </c>
      <c r="L29" s="41">
        <f t="shared" ref="L29" si="229">MAX(L28,K29)</f>
        <v>1095.8626594626878</v>
      </c>
      <c r="M29" s="42">
        <f t="shared" ref="M29" si="230">K29/L29-1</f>
        <v>0</v>
      </c>
      <c r="N29" s="63">
        <v>2411.8000000000002</v>
      </c>
      <c r="O29" s="42">
        <f t="shared" ref="O29" si="231">N29/N28-1</f>
        <v>1.1576210049492719E-2</v>
      </c>
      <c r="P29" s="41">
        <f t="shared" ref="P29" si="232">P28*(1+O29)</f>
        <v>1159.2907167337212</v>
      </c>
      <c r="Q29" s="42">
        <f t="shared" ref="Q29" si="233">I29-O29</f>
        <v>-2.2162100494927464E-3</v>
      </c>
      <c r="R29" s="57"/>
    </row>
    <row r="30" spans="1:18" x14ac:dyDescent="0.2">
      <c r="A30" s="44">
        <v>19</v>
      </c>
      <c r="B30" s="36">
        <v>42903</v>
      </c>
      <c r="C30" s="48">
        <v>-5.6600000000000001E-3</v>
      </c>
      <c r="D30" s="42">
        <f t="shared" ref="D30" si="234">IF(C30&lt;RF/12,C30-RF/12,"")</f>
        <v>-6.4933333333333336E-3</v>
      </c>
      <c r="E30" s="41">
        <f t="shared" ref="E30" si="235">E29*(1+C30)</f>
        <v>1114.4337772876211</v>
      </c>
      <c r="F30" s="41">
        <f t="shared" ref="F30" si="236">MAX(F29,E30)</f>
        <v>1120.7773772428154</v>
      </c>
      <c r="G30" s="42">
        <f t="shared" ref="G30" si="237">E30/F30-1</f>
        <v>-5.6599999999999984E-3</v>
      </c>
      <c r="H30" s="42">
        <f t="shared" ref="H30" si="238">IF(E30&gt;F29,0.2*(E30-F29)/F29,0)</f>
        <v>0</v>
      </c>
      <c r="I30" s="48">
        <f t="shared" ref="I30" si="239">C30-H30</f>
        <v>-5.6600000000000001E-3</v>
      </c>
      <c r="J30" s="42">
        <f t="shared" ref="J30" si="240">IF(I30&lt;RF/12,I30-RF/12,"")</f>
        <v>-6.4933333333333336E-3</v>
      </c>
      <c r="K30" s="41">
        <f t="shared" ref="K30" si="241">K29*(1+I30)</f>
        <v>1089.6600768101291</v>
      </c>
      <c r="L30" s="41">
        <f t="shared" ref="L30" si="242">MAX(L29,K30)</f>
        <v>1095.8626594626878</v>
      </c>
      <c r="M30" s="42">
        <f t="shared" ref="M30" si="243">K30/L30-1</f>
        <v>-5.6599999999998873E-3</v>
      </c>
      <c r="N30" s="63">
        <v>2423.41</v>
      </c>
      <c r="O30" s="42">
        <f t="shared" ref="O30" si="244">N30/N29-1</f>
        <v>4.8138319927024664E-3</v>
      </c>
      <c r="P30" s="41">
        <f t="shared" ref="P30" si="245">P29*(1+O30)</f>
        <v>1164.8713474747769</v>
      </c>
      <c r="Q30" s="42">
        <f t="shared" ref="Q30" si="246">I30-O30</f>
        <v>-1.0473831992702467E-2</v>
      </c>
      <c r="R30" s="57"/>
    </row>
    <row r="31" spans="1:18" x14ac:dyDescent="0.2">
      <c r="A31" s="44">
        <v>20</v>
      </c>
      <c r="B31" s="36">
        <v>42933</v>
      </c>
      <c r="C31" s="48">
        <v>-1.41E-3</v>
      </c>
      <c r="D31" s="42">
        <f t="shared" ref="D31" si="247">IF(C31&lt;RF/12,C31-RF/12,"")</f>
        <v>-2.2433333333333333E-3</v>
      </c>
      <c r="E31" s="41">
        <f t="shared" ref="E31" si="248">E30*(1+C31)</f>
        <v>1112.8624256616456</v>
      </c>
      <c r="F31" s="41">
        <f t="shared" ref="F31" si="249">MAX(F30,E31)</f>
        <v>1120.7773772428154</v>
      </c>
      <c r="G31" s="42">
        <f t="shared" ref="G31" si="250">E31/F31-1</f>
        <v>-7.0620193999999525E-3</v>
      </c>
      <c r="H31" s="42">
        <f t="shared" ref="H31" si="251">IF(E31&gt;F30,0.2*(E31-F30)/F30,0)</f>
        <v>0</v>
      </c>
      <c r="I31" s="48">
        <f t="shared" ref="I31" si="252">C31-H31</f>
        <v>-1.41E-3</v>
      </c>
      <c r="J31" s="42">
        <f t="shared" ref="J31" si="253">IF(I31&lt;RF/12,I31-RF/12,"")</f>
        <v>-2.2433333333333333E-3</v>
      </c>
      <c r="K31" s="41">
        <f t="shared" ref="K31" si="254">K30*(1+I31)</f>
        <v>1088.1236561018268</v>
      </c>
      <c r="L31" s="41">
        <f t="shared" ref="L31" si="255">MAX(L30,K31)</f>
        <v>1095.8626594626878</v>
      </c>
      <c r="M31" s="42">
        <f t="shared" ref="M31" si="256">K31/L31-1</f>
        <v>-7.0620193999999525E-3</v>
      </c>
      <c r="N31" s="63">
        <v>2470.3000000000002</v>
      </c>
      <c r="O31" s="42">
        <f t="shared" ref="O31" si="257">N31/N30-1</f>
        <v>1.9348768883515444E-2</v>
      </c>
      <c r="P31" s="41">
        <f t="shared" ref="P31" si="258">P30*(1+O31)</f>
        <v>1187.4101739560956</v>
      </c>
      <c r="Q31" s="42">
        <f t="shared" ref="Q31" si="259">I31-O31</f>
        <v>-2.0758768883515445E-2</v>
      </c>
    </row>
    <row r="32" spans="1:18" x14ac:dyDescent="0.2">
      <c r="A32" s="44">
        <v>21</v>
      </c>
      <c r="B32" s="36">
        <v>42964</v>
      </c>
      <c r="C32" s="48">
        <v>9.6399999999999993E-3</v>
      </c>
      <c r="D32" s="42" t="str">
        <f t="shared" ref="D32" si="260">IF(C32&lt;RF/12,C32-RF/12,"")</f>
        <v/>
      </c>
      <c r="E32" s="41">
        <f t="shared" ref="E32" si="261">E31*(1+C32)</f>
        <v>1123.5904194450241</v>
      </c>
      <c r="F32" s="41">
        <f t="shared" ref="F32" si="262">MAX(F31,E32)</f>
        <v>1123.5904194450241</v>
      </c>
      <c r="G32" s="42">
        <f t="shared" ref="G32" si="263">E32/F32-1</f>
        <v>0</v>
      </c>
      <c r="H32" s="42">
        <f t="shared" ref="H32" si="264">IF(E32&gt;F31,0.2*(E32-F31)/F31,0)</f>
        <v>5.0198054659684511E-4</v>
      </c>
      <c r="I32" s="48">
        <f t="shared" ref="I32" si="265">C32-H32</f>
        <v>9.1380194534031543E-3</v>
      </c>
      <c r="J32" s="42" t="str">
        <f t="shared" ref="J32" si="266">IF(I32&lt;RF/12,I32-RF/12,"")</f>
        <v/>
      </c>
      <c r="K32" s="41">
        <f t="shared" ref="K32" si="267">K31*(1+I32)</f>
        <v>1098.0669512389934</v>
      </c>
      <c r="L32" s="41">
        <f t="shared" ref="L32" si="268">MAX(L31,K32)</f>
        <v>1098.0669512389934</v>
      </c>
      <c r="M32" s="42">
        <f t="shared" ref="M32" si="269">K32/L32-1</f>
        <v>0</v>
      </c>
      <c r="N32" s="63">
        <v>2471.65</v>
      </c>
      <c r="O32" s="42">
        <f t="shared" ref="O32" si="270">N32/N31-1</f>
        <v>5.4649232886694321E-4</v>
      </c>
      <c r="P32" s="41">
        <f t="shared" ref="P32" si="271">P31*(1+O32)</f>
        <v>1188.0590845073812</v>
      </c>
      <c r="Q32" s="42">
        <f t="shared" ref="Q32" si="272">I32-O32</f>
        <v>8.591527124536211E-3</v>
      </c>
    </row>
    <row r="33" spans="1:17" x14ac:dyDescent="0.2">
      <c r="A33" s="44">
        <v>22</v>
      </c>
      <c r="B33" s="36">
        <v>42995</v>
      </c>
      <c r="C33" s="48">
        <v>8.0000000000000002E-3</v>
      </c>
      <c r="D33" s="42" t="str">
        <f t="shared" ref="D33" si="273">IF(C33&lt;RF/12,C33-RF/12,"")</f>
        <v/>
      </c>
      <c r="E33" s="41">
        <f t="shared" ref="E33" si="274">E32*(1+C33)</f>
        <v>1132.5791428005843</v>
      </c>
      <c r="F33" s="41">
        <f t="shared" ref="F33" si="275">MAX(F32,E33)</f>
        <v>1132.5791428005843</v>
      </c>
      <c r="G33" s="42">
        <f t="shared" ref="G33" si="276">E33/F33-1</f>
        <v>0</v>
      </c>
      <c r="H33" s="42">
        <f t="shared" ref="H33" si="277">IF(E33&gt;F32,0.2*(E33-F32)/F32,0)</f>
        <v>1.6000000000000185E-3</v>
      </c>
      <c r="I33" s="48">
        <f t="shared" ref="I33" si="278">C33-H33</f>
        <v>6.3999999999999821E-3</v>
      </c>
      <c r="J33" s="42" t="str">
        <f t="shared" ref="J33" si="279">IF(I33&lt;RF/12,I33-RF/12,"")</f>
        <v/>
      </c>
      <c r="K33" s="41">
        <f t="shared" ref="K33" si="280">K32*(1+I33)</f>
        <v>1105.0945797269228</v>
      </c>
      <c r="L33" s="41">
        <f t="shared" ref="L33" si="281">MAX(L32,K33)</f>
        <v>1105.0945797269228</v>
      </c>
      <c r="M33" s="42">
        <f t="shared" ref="M33" si="282">K33/L33-1</f>
        <v>0</v>
      </c>
      <c r="N33" s="63">
        <v>2519.36</v>
      </c>
      <c r="O33" s="42">
        <f t="shared" ref="O33" si="283">N33/N32-1</f>
        <v>1.9302894827342154E-2</v>
      </c>
      <c r="P33" s="41">
        <f t="shared" ref="P33" si="284">P32*(1+O33)</f>
        <v>1210.9920640642956</v>
      </c>
      <c r="Q33" s="42">
        <f t="shared" ref="Q33" si="285">I33-O33</f>
        <v>-1.2902894827342172E-2</v>
      </c>
    </row>
    <row r="34" spans="1:17" x14ac:dyDescent="0.2">
      <c r="A34" s="44">
        <v>23</v>
      </c>
      <c r="B34" s="36">
        <v>43025</v>
      </c>
      <c r="C34" s="48">
        <v>3.0999999999999999E-3</v>
      </c>
      <c r="D34" s="42" t="str">
        <f t="shared" ref="D34" si="286">IF(C34&lt;RF/12,C34-RF/12,"")</f>
        <v/>
      </c>
      <c r="E34" s="41">
        <f t="shared" ref="E34" si="287">E33*(1+C34)</f>
        <v>1136.0901381432664</v>
      </c>
      <c r="F34" s="41">
        <f t="shared" ref="F34" si="288">MAX(F33,E34)</f>
        <v>1136.0901381432664</v>
      </c>
      <c r="G34" s="42">
        <f t="shared" ref="G34" si="289">E34/F34-1</f>
        <v>0</v>
      </c>
      <c r="H34" s="42">
        <f t="shared" ref="H34" si="290">IF(E34&gt;F33,0.2*(E34-F33)/F33,0)</f>
        <v>6.200000000000348E-4</v>
      </c>
      <c r="I34" s="48">
        <f t="shared" ref="I34" si="291">C34-H34</f>
        <v>2.4799999999999649E-3</v>
      </c>
      <c r="J34" s="42" t="str">
        <f t="shared" ref="J34" si="292">IF(I34&lt;RF/12,I34-RF/12,"")</f>
        <v/>
      </c>
      <c r="K34" s="41">
        <f t="shared" ref="K34" si="293">K33*(1+I34)</f>
        <v>1107.8352142846456</v>
      </c>
      <c r="L34" s="41">
        <f t="shared" ref="L34" si="294">MAX(L33,K34)</f>
        <v>1107.8352142846456</v>
      </c>
      <c r="M34" s="42">
        <f t="shared" ref="M34" si="295">K34/L34-1</f>
        <v>0</v>
      </c>
      <c r="N34" s="63">
        <v>2575.2600000000002</v>
      </c>
      <c r="O34" s="42">
        <f t="shared" ref="O34" si="296">N34/N33-1</f>
        <v>2.2188174774546043E-2</v>
      </c>
      <c r="P34" s="41">
        <f t="shared" ref="P34" si="297">P33*(1+O34)</f>
        <v>1237.8617676323424</v>
      </c>
      <c r="Q34" s="42">
        <f t="shared" ref="Q34" si="298">I34-O34</f>
        <v>-1.9708174774546078E-2</v>
      </c>
    </row>
    <row r="35" spans="1:17" x14ac:dyDescent="0.2">
      <c r="A35" s="44">
        <v>24</v>
      </c>
      <c r="B35" s="36">
        <v>43056</v>
      </c>
      <c r="C35" s="48">
        <v>-3.13E-3</v>
      </c>
      <c r="D35" s="42">
        <f t="shared" ref="D35" si="299">IF(C35&lt;RF/12,C35-RF/12,"")</f>
        <v>-3.9633333333333335E-3</v>
      </c>
      <c r="E35" s="41">
        <f t="shared" ref="E35" si="300">E34*(1+C35)</f>
        <v>1132.5341760108779</v>
      </c>
      <c r="F35" s="41">
        <f t="shared" ref="F35" si="301">MAX(F34,E35)</f>
        <v>1136.0901381432664</v>
      </c>
      <c r="G35" s="42">
        <f t="shared" ref="G35" si="302">E35/F35-1</f>
        <v>-3.1300000000000772E-3</v>
      </c>
      <c r="H35" s="42">
        <f t="shared" ref="H35" si="303">IF(E35&gt;F34,0.2*(E35-F34)/F34,0)</f>
        <v>0</v>
      </c>
      <c r="I35" s="48">
        <f t="shared" ref="I35" si="304">C35-H35</f>
        <v>-3.13E-3</v>
      </c>
      <c r="J35" s="42">
        <f t="shared" ref="J35" si="305">IF(I35&lt;RF/12,I35-RF/12,"")</f>
        <v>-3.9633333333333335E-3</v>
      </c>
      <c r="K35" s="41">
        <f t="shared" ref="K35" si="306">K34*(1+I35)</f>
        <v>1104.3676900639348</v>
      </c>
      <c r="L35" s="41">
        <f t="shared" ref="L35" si="307">MAX(L34,K35)</f>
        <v>1107.8352142846456</v>
      </c>
      <c r="M35" s="42">
        <f t="shared" ref="M35" si="308">K35/L35-1</f>
        <v>-3.1299999999999661E-3</v>
      </c>
      <c r="N35" s="63">
        <v>2647.58</v>
      </c>
      <c r="O35" s="42">
        <f t="shared" ref="O35" si="309">N35/N34-1</f>
        <v>2.8082601368405458E-2</v>
      </c>
      <c r="P35" s="41">
        <f t="shared" ref="P35" si="310">P34*(1+O35)</f>
        <v>1272.6241462019514</v>
      </c>
      <c r="Q35" s="42">
        <f t="shared" ref="Q35" si="311">I35-O35</f>
        <v>-3.1212601368405458E-2</v>
      </c>
    </row>
    <row r="36" spans="1:17" x14ac:dyDescent="0.2">
      <c r="A36" s="44">
        <v>25</v>
      </c>
      <c r="B36" s="36">
        <v>43086</v>
      </c>
      <c r="C36" s="48">
        <v>-3.0000000000000001E-3</v>
      </c>
      <c r="D36" s="42">
        <f t="shared" ref="D36" si="312">IF(C36&lt;RF/12,C36-RF/12,"")</f>
        <v>-3.8333333333333336E-3</v>
      </c>
      <c r="E36" s="41">
        <f t="shared" ref="E36" si="313">E35*(1+C36)</f>
        <v>1129.1365734828453</v>
      </c>
      <c r="F36" s="41">
        <f t="shared" ref="F36" si="314">MAX(F35,E36)</f>
        <v>1136.0901381432664</v>
      </c>
      <c r="G36" s="42">
        <f t="shared" ref="G36" si="315">E36/F36-1</f>
        <v>-6.1206099999999708E-3</v>
      </c>
      <c r="H36" s="42">
        <f t="shared" ref="H36" si="316">IF(E36&gt;F35,0.2*(E36-F35)/F35,0)</f>
        <v>0</v>
      </c>
      <c r="I36" s="48">
        <f t="shared" ref="I36" si="317">C36-H36</f>
        <v>-3.0000000000000001E-3</v>
      </c>
      <c r="J36" s="42">
        <f t="shared" ref="J36" si="318">IF(I36&lt;RF/12,I36-RF/12,"")</f>
        <v>-3.8333333333333336E-3</v>
      </c>
      <c r="K36" s="41">
        <f t="shared" ref="K36" si="319">K35*(1+I36)</f>
        <v>1101.054586993743</v>
      </c>
      <c r="L36" s="41">
        <f t="shared" ref="L36" si="320">MAX(L35,K36)</f>
        <v>1107.8352142846456</v>
      </c>
      <c r="M36" s="42">
        <f t="shared" ref="M36" si="321">K36/L36-1</f>
        <v>-6.1206099999999708E-3</v>
      </c>
      <c r="N36" s="63">
        <v>2673.61</v>
      </c>
      <c r="O36" s="42">
        <f t="shared" ref="O36" si="322">N36/N35-1</f>
        <v>9.8316198188534987E-3</v>
      </c>
      <c r="P36" s="41">
        <f t="shared" ref="P36" si="323">P35*(1+O36)</f>
        <v>1285.1361029797019</v>
      </c>
      <c r="Q36" s="42">
        <f t="shared" ref="Q36" si="324">I36-O36</f>
        <v>-1.2831619818853498E-2</v>
      </c>
    </row>
    <row r="37" spans="1:17" x14ac:dyDescent="0.2">
      <c r="A37" s="44">
        <v>26</v>
      </c>
      <c r="B37" s="36">
        <v>43117</v>
      </c>
      <c r="C37" s="48">
        <v>-1.8370000000000001E-2</v>
      </c>
      <c r="D37" s="42">
        <f t="shared" ref="D37" si="325">IF(C37&lt;RF/12,C37-RF/12,"")</f>
        <v>-1.9203333333333333E-2</v>
      </c>
      <c r="E37" s="41">
        <f t="shared" ref="E37" si="326">E36*(1+C37)</f>
        <v>1108.3943346279655</v>
      </c>
      <c r="F37" s="41">
        <f t="shared" ref="F37" si="327">MAX(F36,E37)</f>
        <v>1136.0901381432664</v>
      </c>
      <c r="G37" s="42">
        <f t="shared" ref="G37" si="328">E37/F37-1</f>
        <v>-2.4378174394300012E-2</v>
      </c>
      <c r="H37" s="42">
        <f t="shared" ref="H37" si="329">IF(E37&gt;F36,0.2*(E37-F36)/F36,0)</f>
        <v>0</v>
      </c>
      <c r="I37" s="48">
        <f t="shared" ref="I37" si="330">C37-H37</f>
        <v>-1.8370000000000001E-2</v>
      </c>
      <c r="J37" s="42">
        <f t="shared" ref="J37" si="331">IF(I37&lt;RF/12,I37-RF/12,"")</f>
        <v>-1.9203333333333333E-2</v>
      </c>
      <c r="K37" s="41">
        <f t="shared" ref="K37" si="332">K36*(1+I37)</f>
        <v>1080.828214230668</v>
      </c>
      <c r="L37" s="41">
        <f t="shared" ref="L37" si="333">MAX(L36,K37)</f>
        <v>1107.8352142846456</v>
      </c>
      <c r="M37" s="42">
        <f t="shared" ref="M37" si="334">K37/L37-1</f>
        <v>-2.4378174394299901E-2</v>
      </c>
      <c r="N37" s="63">
        <v>2823.81</v>
      </c>
      <c r="O37" s="42">
        <f t="shared" ref="O37" si="335">N37/N36-1</f>
        <v>5.6178724645703726E-2</v>
      </c>
      <c r="P37" s="41">
        <f t="shared" ref="P37" si="336">P36*(1+O37)</f>
        <v>1357.3334102412514</v>
      </c>
      <c r="Q37" s="42">
        <f t="shared" ref="Q37" si="337">I37-O37</f>
        <v>-7.4548724645703723E-2</v>
      </c>
    </row>
    <row r="38" spans="1:17" x14ac:dyDescent="0.2">
      <c r="A38" s="44"/>
      <c r="B38" s="36"/>
      <c r="C38" s="48"/>
      <c r="D38" s="42"/>
      <c r="E38" s="41"/>
      <c r="F38" s="41"/>
      <c r="G38" s="42"/>
      <c r="H38" s="42"/>
      <c r="I38" s="48"/>
      <c r="J38" s="42"/>
      <c r="K38" s="41"/>
      <c r="L38" s="41"/>
      <c r="M38" s="42"/>
      <c r="N38" s="63"/>
      <c r="O38" s="42"/>
      <c r="P38" s="41"/>
      <c r="Q38" s="42"/>
    </row>
    <row r="39" spans="1:17" x14ac:dyDescent="0.2">
      <c r="A39" s="44"/>
      <c r="B39" s="36"/>
      <c r="C39" s="48"/>
      <c r="D39" s="42"/>
      <c r="E39" s="41"/>
      <c r="F39" s="41"/>
      <c r="G39" s="42"/>
      <c r="H39" s="42"/>
      <c r="I39" s="48"/>
      <c r="J39" s="42"/>
      <c r="K39" s="41"/>
      <c r="L39" s="41"/>
      <c r="M39" s="42"/>
      <c r="N39" s="63"/>
      <c r="O39" s="42"/>
      <c r="P39" s="41"/>
      <c r="Q39" s="42"/>
    </row>
    <row r="40" spans="1:17" x14ac:dyDescent="0.2">
      <c r="A40" s="44"/>
      <c r="B40" s="36"/>
      <c r="C40" s="48"/>
      <c r="D40" s="42"/>
      <c r="E40" s="41"/>
      <c r="F40" s="41"/>
      <c r="G40" s="42"/>
      <c r="H40" s="42"/>
      <c r="I40" s="48"/>
      <c r="J40" s="42"/>
      <c r="K40" s="41"/>
      <c r="L40" s="41"/>
      <c r="M40" s="42"/>
      <c r="N40" s="63"/>
      <c r="O40" s="42"/>
      <c r="P40" s="41"/>
      <c r="Q40" s="42"/>
    </row>
    <row r="41" spans="1:17" x14ac:dyDescent="0.2">
      <c r="A41" s="44"/>
      <c r="B41" s="36"/>
      <c r="C41" s="48"/>
      <c r="D41" s="42"/>
      <c r="E41" s="41"/>
      <c r="F41" s="41"/>
      <c r="G41" s="42"/>
      <c r="H41" s="42"/>
      <c r="I41" s="48"/>
      <c r="J41" s="42"/>
      <c r="K41" s="41"/>
      <c r="L41" s="41"/>
      <c r="M41" s="42"/>
      <c r="N41" s="63"/>
      <c r="O41" s="42"/>
      <c r="P41" s="41"/>
      <c r="Q41" s="42"/>
    </row>
    <row r="42" spans="1:17" x14ac:dyDescent="0.2">
      <c r="A42" s="44"/>
      <c r="B42" s="36"/>
      <c r="C42" s="48"/>
      <c r="D42" s="42"/>
      <c r="E42" s="41"/>
      <c r="F42" s="41"/>
      <c r="G42" s="42"/>
      <c r="H42" s="42"/>
      <c r="I42" s="48"/>
      <c r="J42" s="42"/>
      <c r="K42" s="41"/>
      <c r="L42" s="41"/>
      <c r="M42" s="42"/>
      <c r="N42" s="63"/>
      <c r="O42" s="42"/>
      <c r="P42" s="41"/>
      <c r="Q42" s="42"/>
    </row>
    <row r="43" spans="1:17" x14ac:dyDescent="0.2">
      <c r="A43" s="44"/>
      <c r="B43" s="36"/>
      <c r="C43" s="48"/>
      <c r="D43" s="42"/>
      <c r="E43" s="41"/>
      <c r="F43" s="41"/>
      <c r="G43" s="42"/>
      <c r="H43" s="42"/>
      <c r="I43" s="48"/>
      <c r="J43" s="42"/>
      <c r="K43" s="41"/>
      <c r="L43" s="41"/>
      <c r="M43" s="42"/>
      <c r="N43" s="63"/>
      <c r="O43" s="42"/>
      <c r="P43" s="41"/>
      <c r="Q43" s="42"/>
    </row>
    <row r="44" spans="1:17" x14ac:dyDescent="0.2">
      <c r="A44" s="44"/>
      <c r="B44" s="36"/>
      <c r="C44" s="48"/>
      <c r="D44" s="42"/>
      <c r="E44" s="41"/>
      <c r="F44" s="41"/>
      <c r="G44" s="42"/>
      <c r="H44" s="42"/>
      <c r="I44" s="48"/>
      <c r="J44" s="42"/>
      <c r="K44" s="41"/>
      <c r="L44" s="41"/>
      <c r="M44" s="42"/>
      <c r="N44" s="63"/>
      <c r="O44" s="42"/>
      <c r="P44" s="41"/>
      <c r="Q44" s="42"/>
    </row>
    <row r="45" spans="1:17" x14ac:dyDescent="0.2">
      <c r="A45" s="44"/>
      <c r="B45" s="36"/>
      <c r="C45" s="48"/>
      <c r="D45" s="42"/>
      <c r="E45" s="41"/>
      <c r="F45" s="41"/>
      <c r="G45" s="42"/>
      <c r="H45" s="42"/>
      <c r="I45" s="48"/>
      <c r="J45" s="42"/>
      <c r="K45" s="41"/>
      <c r="L45" s="41"/>
      <c r="M45" s="42"/>
      <c r="N45" s="63"/>
      <c r="O45" s="42"/>
      <c r="P45" s="41"/>
      <c r="Q45" s="42"/>
    </row>
    <row r="46" spans="1:17" x14ac:dyDescent="0.2">
      <c r="A46" s="44"/>
      <c r="B46" s="36"/>
      <c r="C46" s="48"/>
      <c r="D46" s="42"/>
      <c r="E46" s="41"/>
      <c r="F46" s="41"/>
      <c r="G46" s="42"/>
      <c r="H46" s="42"/>
      <c r="I46" s="48"/>
      <c r="J46" s="42"/>
      <c r="K46" s="41"/>
      <c r="L46" s="41"/>
      <c r="M46" s="42"/>
      <c r="N46" s="63"/>
      <c r="O46" s="42"/>
      <c r="P46" s="41"/>
      <c r="Q46" s="42"/>
    </row>
    <row r="47" spans="1:17" x14ac:dyDescent="0.2">
      <c r="A47" s="44"/>
      <c r="B47" s="36"/>
      <c r="C47" s="48"/>
      <c r="D47" s="42"/>
      <c r="E47" s="41"/>
      <c r="F47" s="41"/>
      <c r="G47" s="42"/>
      <c r="H47" s="42"/>
      <c r="I47" s="48"/>
      <c r="J47" s="42"/>
      <c r="K47" s="41"/>
      <c r="L47" s="41"/>
      <c r="M47" s="42"/>
      <c r="N47" s="63"/>
      <c r="O47" s="42"/>
      <c r="P47" s="41"/>
      <c r="Q47" s="42"/>
    </row>
    <row r="48" spans="1:17" x14ac:dyDescent="0.2">
      <c r="A48" s="44"/>
      <c r="B48" s="36"/>
      <c r="C48" s="48"/>
      <c r="D48" s="42"/>
      <c r="E48" s="41"/>
      <c r="F48" s="41"/>
      <c r="G48" s="42"/>
      <c r="H48" s="42"/>
      <c r="I48" s="48"/>
      <c r="J48" s="42"/>
      <c r="K48" s="41"/>
      <c r="L48" s="41"/>
      <c r="M48" s="42"/>
      <c r="N48" s="63"/>
      <c r="O48" s="42"/>
      <c r="P48" s="41"/>
      <c r="Q48" s="42"/>
    </row>
    <row r="49" spans="1:16" x14ac:dyDescent="0.2">
      <c r="A49" s="5"/>
      <c r="L49" s="22"/>
      <c r="M49" s="14"/>
      <c r="N49" s="7"/>
      <c r="O49" s="10"/>
      <c r="P49" s="7"/>
    </row>
    <row r="50" spans="1:16" x14ac:dyDescent="0.2">
      <c r="A50" s="5"/>
      <c r="B50" s="5" t="s">
        <v>66</v>
      </c>
      <c r="C50" s="8"/>
      <c r="D50" s="8"/>
      <c r="E50" s="8"/>
      <c r="F50" s="8"/>
      <c r="G50" s="8"/>
      <c r="H50" s="17"/>
      <c r="I50" s="11"/>
      <c r="J50" s="12"/>
      <c r="K50" s="9"/>
      <c r="L50" s="7"/>
      <c r="M50" s="14"/>
      <c r="N50" s="7"/>
      <c r="O50" s="10"/>
      <c r="P50" s="7"/>
    </row>
    <row r="51" spans="1:16" x14ac:dyDescent="0.2">
      <c r="A51" s="5"/>
      <c r="B51" s="8" t="s">
        <v>2</v>
      </c>
      <c r="C51" s="8"/>
      <c r="D51" s="8"/>
      <c r="E51" s="8"/>
      <c r="F51" s="8"/>
      <c r="G51" s="18">
        <v>0.01</v>
      </c>
      <c r="H51" s="17"/>
      <c r="I51" s="11"/>
      <c r="J51" s="12"/>
      <c r="K51" s="9"/>
      <c r="L51" s="7"/>
      <c r="M51" s="14"/>
      <c r="N51" s="7"/>
      <c r="O51" s="10"/>
      <c r="P51" s="7"/>
    </row>
    <row r="52" spans="1:16" x14ac:dyDescent="0.2">
      <c r="A52" s="5"/>
      <c r="B52" s="8" t="s">
        <v>23</v>
      </c>
      <c r="C52" s="8"/>
      <c r="D52" s="8"/>
      <c r="E52" s="8"/>
      <c r="F52" s="8"/>
      <c r="G52" s="50">
        <f>A37</f>
        <v>26</v>
      </c>
      <c r="H52" s="17" t="s">
        <v>65</v>
      </c>
      <c r="I52" s="11"/>
      <c r="J52" s="12"/>
      <c r="K52" s="9"/>
      <c r="L52" s="19"/>
      <c r="M52" s="14"/>
      <c r="N52" s="7"/>
      <c r="O52" s="10"/>
      <c r="P52" s="7"/>
    </row>
    <row r="53" spans="1:16" x14ac:dyDescent="0.2">
      <c r="A53" s="5"/>
      <c r="B53" s="8" t="s">
        <v>11</v>
      </c>
      <c r="C53" s="8"/>
      <c r="D53" s="8"/>
      <c r="E53" s="8"/>
      <c r="F53" s="8"/>
      <c r="G53" s="7">
        <f ca="1">INDIRECT(ADDRESS(NR+11,16))/P11-1</f>
        <v>0.35733341024125131</v>
      </c>
      <c r="H53" s="17"/>
      <c r="I53" s="11"/>
      <c r="J53" s="12"/>
      <c r="K53" s="9"/>
      <c r="L53" s="19"/>
      <c r="M53" s="14"/>
      <c r="N53" s="7"/>
      <c r="O53" s="10"/>
      <c r="P53" s="7"/>
    </row>
    <row r="54" spans="1:16" x14ac:dyDescent="0.2">
      <c r="A54" s="5"/>
      <c r="B54" s="8" t="s">
        <v>12</v>
      </c>
      <c r="C54" s="8"/>
      <c r="D54" s="8"/>
      <c r="E54" s="8"/>
      <c r="F54" s="8"/>
      <c r="G54" s="7">
        <f ca="1">(POWER(INDIRECT(ADDRESS(NR+11,16))/1000,12/NR)-1)</f>
        <v>0.15143636453830056</v>
      </c>
      <c r="H54" s="17"/>
      <c r="I54" s="11"/>
      <c r="J54" s="12"/>
      <c r="K54" s="9"/>
      <c r="L54" s="8"/>
      <c r="M54" s="14"/>
      <c r="N54" s="7"/>
      <c r="O54" s="10"/>
      <c r="P54" s="7"/>
    </row>
    <row r="55" spans="1:16" x14ac:dyDescent="0.2">
      <c r="A55" s="5"/>
      <c r="H55" s="17"/>
      <c r="I55" s="11"/>
      <c r="J55" s="12"/>
      <c r="K55" s="9"/>
      <c r="L55" s="8"/>
      <c r="M55" s="14"/>
      <c r="N55" s="7"/>
      <c r="O55" s="10"/>
      <c r="P55" s="7"/>
    </row>
    <row r="56" spans="1:16" x14ac:dyDescent="0.2">
      <c r="A56" s="5"/>
      <c r="B56" s="1"/>
      <c r="G56" s="1" t="s">
        <v>71</v>
      </c>
      <c r="H56" s="17"/>
      <c r="I56" s="1" t="s">
        <v>72</v>
      </c>
      <c r="J56" s="12"/>
      <c r="K56" s="9"/>
      <c r="L56" s="19"/>
      <c r="M56" s="14"/>
      <c r="N56" s="7"/>
      <c r="O56" s="10"/>
      <c r="P56" s="7"/>
    </row>
    <row r="57" spans="1:16" x14ac:dyDescent="0.2">
      <c r="A57" s="5"/>
      <c r="B57" s="8" t="s">
        <v>3</v>
      </c>
      <c r="C57" s="8"/>
      <c r="D57" s="8"/>
      <c r="E57" s="8"/>
      <c r="F57" s="19"/>
      <c r="G57" s="19">
        <f ca="1">SUMIF(OFFSET(C12,0,0,NR,1),"&gt;0")</f>
        <v>0.1828719129554657</v>
      </c>
      <c r="H57" s="17"/>
      <c r="I57" s="19">
        <f ca="1">SUMIF(OFFSET(I12,0,0,NR,1),"&gt;0")</f>
        <v>0.15694576614824188</v>
      </c>
      <c r="J57" s="12"/>
      <c r="K57" s="9"/>
      <c r="L57" s="19"/>
      <c r="M57" s="14"/>
      <c r="N57" s="7"/>
      <c r="O57" s="10"/>
      <c r="P57" s="7"/>
    </row>
    <row r="58" spans="1:16" x14ac:dyDescent="0.2">
      <c r="A58" s="5"/>
      <c r="B58" s="8" t="s">
        <v>4</v>
      </c>
      <c r="C58" s="8"/>
      <c r="D58" s="8"/>
      <c r="E58" s="8"/>
      <c r="F58" s="19"/>
      <c r="G58" s="7">
        <f ca="1">SUMIF(OFFSET(C12,0,0,NR,1),"&lt;0")</f>
        <v>-7.6868750000000111E-2</v>
      </c>
      <c r="H58" s="17"/>
      <c r="I58" s="7">
        <f ca="1">SUMIF(OFFSET(I12,0,0,NR,1),"&lt;0")</f>
        <v>-7.6868750000000111E-2</v>
      </c>
      <c r="J58" s="12"/>
      <c r="K58" s="9"/>
      <c r="L58" s="7"/>
      <c r="M58" s="14"/>
      <c r="N58" s="7"/>
      <c r="O58" s="10"/>
      <c r="P58" s="7"/>
    </row>
    <row r="59" spans="1:16" x14ac:dyDescent="0.2">
      <c r="A59" s="5"/>
      <c r="B59" s="8" t="s">
        <v>5</v>
      </c>
      <c r="C59" s="8"/>
      <c r="D59" s="8"/>
      <c r="E59" s="8"/>
      <c r="F59" s="19"/>
      <c r="G59" s="7">
        <f ca="1">$G$57+$G$58</f>
        <v>0.10600316295546559</v>
      </c>
      <c r="H59" s="17"/>
      <c r="I59" s="7">
        <f ca="1">$I$57+$I$58</f>
        <v>8.0077016148241767E-2</v>
      </c>
      <c r="J59" s="12"/>
      <c r="K59" s="9"/>
      <c r="L59" s="10"/>
      <c r="M59" s="14"/>
      <c r="N59" s="7"/>
      <c r="O59" s="10"/>
      <c r="P59" s="7"/>
    </row>
    <row r="60" spans="1:16" x14ac:dyDescent="0.2">
      <c r="A60" s="5"/>
      <c r="B60" s="8" t="s">
        <v>79</v>
      </c>
      <c r="C60" s="8"/>
      <c r="D60" s="8"/>
      <c r="E60" s="8"/>
      <c r="F60" s="20"/>
      <c r="G60" s="60">
        <f ca="1">INDIRECT(ADDRESS(NR+11,5))</f>
        <v>1108.3943346279655</v>
      </c>
      <c r="I60" s="60">
        <f ca="1">INDIRECT(ADDRESS(NR+11,11))</f>
        <v>1080.828214230668</v>
      </c>
      <c r="J60" s="12"/>
      <c r="K60" s="9"/>
      <c r="L60" s="19"/>
      <c r="M60" s="14"/>
      <c r="N60" s="7"/>
      <c r="O60" s="10"/>
      <c r="P60" s="7"/>
    </row>
    <row r="61" spans="1:16" x14ac:dyDescent="0.2">
      <c r="A61" s="5"/>
      <c r="B61" s="8" t="s">
        <v>6</v>
      </c>
      <c r="C61" s="8"/>
      <c r="D61" s="8"/>
      <c r="E61" s="8"/>
      <c r="F61" s="21"/>
      <c r="G61" s="7">
        <f ca="1">($G$60/1000-1)</f>
        <v>0.10839433462796544</v>
      </c>
      <c r="I61" s="7">
        <f ca="1">($I$60/1000-1)</f>
        <v>8.0828214230667994E-2</v>
      </c>
      <c r="J61" s="12"/>
      <c r="K61" s="9"/>
      <c r="L61" s="7"/>
      <c r="M61" s="14"/>
      <c r="N61" s="7"/>
      <c r="O61" s="10"/>
      <c r="P61" s="7"/>
    </row>
    <row r="62" spans="1:16" x14ac:dyDescent="0.2">
      <c r="A62" s="5"/>
      <c r="B62" s="2" t="s">
        <v>70</v>
      </c>
      <c r="G62" s="7">
        <f ca="1">INDIRECT(ADDRESS(NR+11,5))/$E$36-1</f>
        <v>-1.8369999999999997E-2</v>
      </c>
      <c r="I62" s="7">
        <f ca="1">INDIRECT(ADDRESS(NR+11,11))/$K$36-1</f>
        <v>-1.8369999999999997E-2</v>
      </c>
      <c r="J62" s="11" t="s">
        <v>73</v>
      </c>
      <c r="K62" s="9"/>
      <c r="L62" s="22"/>
      <c r="M62" s="14"/>
      <c r="N62" s="7"/>
      <c r="O62" s="10"/>
      <c r="P62" s="7"/>
    </row>
    <row r="63" spans="1:16" x14ac:dyDescent="0.2">
      <c r="A63" s="5"/>
      <c r="B63" s="2" t="s">
        <v>77</v>
      </c>
      <c r="G63" s="7">
        <f ca="1">INDIRECT(ADDRESS(NR+11,5))/INDIRECT(ADDRESS(NR-1,5))-1</f>
        <v>7.6389959837213084E-3</v>
      </c>
      <c r="I63" s="7">
        <f ca="1">INDIRECT(ADDRESS(NR+11,11))/INDIRECT(ADDRESS(NR-1,11))-1</f>
        <v>1.1752094854828865E-3</v>
      </c>
      <c r="J63" s="11"/>
      <c r="K63" s="9"/>
      <c r="L63" s="22"/>
      <c r="M63" s="14"/>
      <c r="N63" s="7"/>
      <c r="O63" s="10"/>
      <c r="P63" s="7"/>
    </row>
    <row r="64" spans="1:16" x14ac:dyDescent="0.2">
      <c r="A64" s="5"/>
      <c r="B64" s="8" t="s">
        <v>80</v>
      </c>
      <c r="C64" s="8"/>
      <c r="D64" s="8"/>
      <c r="E64" s="8"/>
      <c r="F64" s="8"/>
      <c r="G64" s="25">
        <f ca="1">-$G$57/$G$58</f>
        <v>2.3790150477985583</v>
      </c>
      <c r="I64" s="25">
        <f ca="1">-$I$57/$I$58</f>
        <v>2.0417369366386424</v>
      </c>
      <c r="J64" s="12"/>
      <c r="K64" s="9"/>
      <c r="L64" s="7"/>
      <c r="M64" s="14"/>
      <c r="N64" s="7"/>
      <c r="O64" s="10"/>
      <c r="P64" s="7"/>
    </row>
    <row r="65" spans="1:16" x14ac:dyDescent="0.2">
      <c r="A65" s="5"/>
      <c r="B65" s="2" t="s">
        <v>69</v>
      </c>
      <c r="G65" s="7">
        <f ca="1">$G$60/1000-1</f>
        <v>0.10839433462796544</v>
      </c>
      <c r="I65" s="7">
        <f ca="1">$I$60/1000-1</f>
        <v>8.0828214230667994E-2</v>
      </c>
      <c r="J65" s="12"/>
      <c r="K65" s="9"/>
      <c r="L65" s="7"/>
      <c r="M65" s="14"/>
      <c r="N65" s="7"/>
      <c r="O65" s="10"/>
      <c r="P65" s="7"/>
    </row>
    <row r="66" spans="1:16" x14ac:dyDescent="0.2">
      <c r="A66" s="5"/>
      <c r="B66" s="5" t="s">
        <v>7</v>
      </c>
      <c r="C66" s="8"/>
      <c r="D66" s="8"/>
      <c r="E66" s="8"/>
      <c r="F66" s="8"/>
      <c r="G66" s="52">
        <f ca="1">(POWER($G$60/1000,12/NR)-1)</f>
        <v>4.8644147077324451E-2</v>
      </c>
      <c r="I66" s="52">
        <f ca="1">(POWER($I$60/1000,12/NR)-1)</f>
        <v>3.652552899242334E-2</v>
      </c>
      <c r="J66" s="12"/>
      <c r="K66" s="9"/>
      <c r="L66" s="7"/>
      <c r="M66" s="14"/>
      <c r="N66" s="7"/>
      <c r="O66" s="10"/>
      <c r="P66" s="7"/>
    </row>
    <row r="67" spans="1:16" x14ac:dyDescent="0.2">
      <c r="A67" s="5"/>
      <c r="B67" s="8" t="s">
        <v>24</v>
      </c>
      <c r="C67" s="8"/>
      <c r="D67" s="8"/>
      <c r="E67" s="8"/>
      <c r="F67" s="8"/>
      <c r="G67" s="19">
        <f ca="1">STDEV(OFFSET(C12,0,0,NR,1))*SQRT(12)</f>
        <v>5.3244917809533464E-2</v>
      </c>
      <c r="I67" s="19">
        <f ca="1">STDEV(OFFSET(I12,0,0,NR,1))*SQRT(12)</f>
        <v>4.6666535590330328E-2</v>
      </c>
      <c r="J67" s="12"/>
      <c r="K67" s="9"/>
      <c r="L67" s="23"/>
      <c r="M67" s="14"/>
      <c r="N67" s="7"/>
      <c r="O67" s="10"/>
      <c r="P67" s="7"/>
    </row>
    <row r="68" spans="1:16" x14ac:dyDescent="0.2">
      <c r="A68" s="5"/>
      <c r="B68" s="8" t="s">
        <v>8</v>
      </c>
      <c r="C68" s="8"/>
      <c r="D68" s="8"/>
      <c r="E68" s="8"/>
      <c r="F68" s="8"/>
      <c r="G68" s="19">
        <f ca="1">SQRT(SUMSQ(OFFSET(D12,0,0,NR,1))/NR)*SQRT(12)</f>
        <v>2.1895293448197777E-2</v>
      </c>
      <c r="I68" s="19">
        <f ca="1">SQRT(SUMSQ(OFFSET(J12,0,0,NR,1))/NR)*SQRT(12)</f>
        <v>2.1896039602165854E-2</v>
      </c>
      <c r="J68" s="12"/>
      <c r="K68" s="9"/>
      <c r="L68" s="23"/>
      <c r="M68" s="14"/>
      <c r="N68" s="7"/>
      <c r="O68" s="10"/>
      <c r="P68" s="7"/>
    </row>
    <row r="69" spans="1:16" x14ac:dyDescent="0.2">
      <c r="A69" s="5"/>
      <c r="B69" s="8" t="s">
        <v>25</v>
      </c>
      <c r="C69" s="8"/>
      <c r="D69" s="8"/>
      <c r="E69" s="8"/>
      <c r="F69" s="8"/>
      <c r="G69" s="8">
        <f ca="1">COUNTIF(OFFSET(C12,0,0,NR,1),"&gt;0")</f>
        <v>15</v>
      </c>
      <c r="I69" s="8">
        <f ca="1">COUNTIF(OFFSET(I12,0,0,NR,1),"&gt;0")</f>
        <v>15</v>
      </c>
      <c r="J69" s="12"/>
      <c r="K69" s="9"/>
      <c r="L69" s="24"/>
      <c r="M69" s="14"/>
      <c r="N69" s="7"/>
      <c r="O69" s="10"/>
      <c r="P69" s="7"/>
    </row>
    <row r="70" spans="1:16" x14ac:dyDescent="0.2">
      <c r="A70" s="5"/>
      <c r="B70" s="8" t="s">
        <v>26</v>
      </c>
      <c r="C70" s="8"/>
      <c r="D70" s="8"/>
      <c r="E70" s="8"/>
      <c r="F70" s="8"/>
      <c r="G70" s="8">
        <f ca="1">COUNTIF(OFFSET(C12,0,0,NR,1),"&lt;0")</f>
        <v>11</v>
      </c>
      <c r="I70" s="8">
        <f ca="1">COUNTIF(OFFSET(I12,0,0,NR,1),"&lt;0")</f>
        <v>11</v>
      </c>
      <c r="J70" s="12"/>
      <c r="K70" s="9"/>
      <c r="L70" s="7"/>
      <c r="M70" s="14"/>
      <c r="N70" s="7"/>
      <c r="O70" s="10"/>
      <c r="P70" s="7"/>
    </row>
    <row r="71" spans="1:16" x14ac:dyDescent="0.2">
      <c r="A71" s="5"/>
      <c r="B71" s="8" t="s">
        <v>78</v>
      </c>
      <c r="C71" s="8"/>
      <c r="D71" s="8"/>
      <c r="E71" s="8"/>
      <c r="F71" s="8"/>
      <c r="G71" s="21">
        <f ca="1">$G$69/($G$69+$G$70)</f>
        <v>0.57692307692307687</v>
      </c>
      <c r="H71" s="61"/>
      <c r="I71" s="21">
        <f ca="1">$I$69/($I$69+$I$70)</f>
        <v>0.57692307692307687</v>
      </c>
      <c r="J71" s="12"/>
      <c r="K71" s="9"/>
      <c r="L71" s="22"/>
      <c r="M71" s="14"/>
      <c r="N71" s="7"/>
      <c r="O71" s="10"/>
      <c r="P71" s="7"/>
    </row>
    <row r="72" spans="1:16" x14ac:dyDescent="0.2">
      <c r="A72" s="5"/>
      <c r="B72" s="8" t="s">
        <v>27</v>
      </c>
      <c r="C72" s="8"/>
      <c r="D72" s="8"/>
      <c r="E72" s="8"/>
      <c r="F72" s="8"/>
      <c r="G72" s="19">
        <f ca="1">$G$57/$G$69</f>
        <v>1.2191460863697713E-2</v>
      </c>
      <c r="I72" s="19">
        <f ca="1">$I$57/$I$69</f>
        <v>1.0463051076549459E-2</v>
      </c>
      <c r="J72" s="12"/>
      <c r="K72" s="9"/>
      <c r="L72" s="22"/>
      <c r="M72" s="14"/>
      <c r="N72" s="7"/>
      <c r="O72" s="10"/>
      <c r="P72" s="7"/>
    </row>
    <row r="73" spans="1:16" x14ac:dyDescent="0.2">
      <c r="A73" s="5"/>
      <c r="B73" s="8" t="s">
        <v>28</v>
      </c>
      <c r="C73" s="8"/>
      <c r="D73" s="8"/>
      <c r="E73" s="8"/>
      <c r="F73" s="8"/>
      <c r="G73" s="7">
        <f ca="1">$G$58/$G$70</f>
        <v>-6.9880681818181916E-3</v>
      </c>
      <c r="I73" s="7">
        <f ca="1">$I$58/$I$70</f>
        <v>-6.9880681818181916E-3</v>
      </c>
      <c r="J73" s="12"/>
      <c r="K73" s="9"/>
      <c r="L73" s="22"/>
      <c r="M73" s="14"/>
      <c r="N73" s="7"/>
      <c r="O73" s="10"/>
      <c r="P73" s="7"/>
    </row>
    <row r="74" spans="1:16" x14ac:dyDescent="0.2">
      <c r="A74" s="5"/>
      <c r="B74" s="8" t="s">
        <v>29</v>
      </c>
      <c r="C74" s="8"/>
      <c r="D74" s="8"/>
      <c r="E74" s="8"/>
      <c r="F74" s="8"/>
      <c r="G74" s="10">
        <f ca="1">-$G$72/$G$73</f>
        <v>1.7446110350522763</v>
      </c>
      <c r="I74" s="10">
        <f ca="1">-$I$72/$I$73</f>
        <v>1.4972737535350047</v>
      </c>
      <c r="J74" s="12"/>
      <c r="K74" s="9"/>
      <c r="L74" s="7"/>
      <c r="M74" s="14"/>
      <c r="N74" s="7"/>
      <c r="O74" s="10"/>
      <c r="P74" s="7"/>
    </row>
    <row r="75" spans="1:16" x14ac:dyDescent="0.2">
      <c r="A75" s="5"/>
      <c r="B75" s="8" t="s">
        <v>30</v>
      </c>
      <c r="C75" s="8"/>
      <c r="D75" s="8"/>
      <c r="E75" s="8"/>
      <c r="F75" s="8"/>
      <c r="G75" s="19">
        <f ca="1">MAX(OFFSET(C12,0,0,NR,1))</f>
        <v>6.1060000000000003E-2</v>
      </c>
      <c r="I75" s="19">
        <f ca="1">MAX(OFFSET(I12,0,0,NR,1))</f>
        <v>4.8848000000000044E-2</v>
      </c>
      <c r="J75" s="12"/>
      <c r="K75" s="9"/>
      <c r="L75" s="7"/>
      <c r="M75" s="14"/>
      <c r="N75" s="7"/>
      <c r="O75" s="10"/>
      <c r="P75" s="7"/>
    </row>
    <row r="76" spans="1:16" x14ac:dyDescent="0.2">
      <c r="A76" s="5"/>
      <c r="B76" s="8" t="s">
        <v>31</v>
      </c>
      <c r="C76" s="8"/>
      <c r="D76" s="8"/>
      <c r="E76" s="8"/>
      <c r="F76" s="8"/>
      <c r="G76" s="7">
        <f ca="1">MIN(OFFSET(C12,0,0,NR,1))</f>
        <v>-1.8370000000000001E-2</v>
      </c>
      <c r="I76" s="7">
        <f ca="1">MIN(OFFSET(I12,0,0,NR,1))</f>
        <v>-1.8370000000000001E-2</v>
      </c>
      <c r="J76" s="12"/>
      <c r="K76" s="9"/>
      <c r="L76" s="22"/>
      <c r="M76" s="14"/>
      <c r="N76" s="7"/>
      <c r="O76" s="10"/>
      <c r="P76" s="7"/>
    </row>
    <row r="77" spans="1:16" x14ac:dyDescent="0.2">
      <c r="A77" s="5"/>
      <c r="B77" s="8" t="s">
        <v>9</v>
      </c>
      <c r="C77" s="8"/>
      <c r="D77" s="8"/>
      <c r="E77" s="8"/>
      <c r="F77" s="8"/>
      <c r="G77" s="22">
        <f ca="1">KURT(OFFSET(C12,0,0,NR,1))</f>
        <v>7.0227396762393095</v>
      </c>
      <c r="I77" s="22">
        <f ca="1">KURT(OFFSET(I12,0,0,NR,1))</f>
        <v>4.6709605699243557</v>
      </c>
      <c r="J77" s="12"/>
      <c r="K77" s="9"/>
      <c r="L77" s="7"/>
      <c r="M77" s="14"/>
      <c r="N77" s="7"/>
      <c r="O77" s="10"/>
      <c r="P77" s="7"/>
    </row>
    <row r="78" spans="1:16" x14ac:dyDescent="0.2">
      <c r="A78" s="5"/>
      <c r="B78" s="8" t="s">
        <v>10</v>
      </c>
      <c r="C78" s="8"/>
      <c r="D78" s="8"/>
      <c r="E78" s="8"/>
      <c r="F78" s="8"/>
      <c r="G78" s="22">
        <f ca="1">SKEW(OFFSET(C12,0,0,NR,1))</f>
        <v>2.0539759948437308</v>
      </c>
      <c r="I78" s="22">
        <f ca="1">SKEW(OFFSET(I12,0,0,NR,1))</f>
        <v>1.5834913461888456</v>
      </c>
      <c r="J78" s="12"/>
      <c r="K78" s="9"/>
      <c r="L78" s="7"/>
      <c r="M78" s="14"/>
      <c r="N78" s="7"/>
      <c r="O78" s="10"/>
      <c r="P78" s="7"/>
    </row>
    <row r="79" spans="1:16" x14ac:dyDescent="0.2">
      <c r="A79" s="5"/>
      <c r="B79" s="8" t="s">
        <v>32</v>
      </c>
      <c r="C79" s="8"/>
      <c r="D79" s="8"/>
      <c r="E79" s="8"/>
      <c r="F79" s="8"/>
      <c r="G79" s="7">
        <f ca="1">MIN(OFFSET(G12,0,0,NR,1))</f>
        <v>-2.7248476609375016E-2</v>
      </c>
      <c r="I79" s="7">
        <f ca="1">MIN(OFFSET(M12,0,0,NR,1))</f>
        <v>-2.7248476609375016E-2</v>
      </c>
      <c r="J79" s="12"/>
      <c r="K79" s="9"/>
      <c r="L79" s="7"/>
      <c r="M79" s="14"/>
      <c r="N79" s="7"/>
      <c r="O79" s="10"/>
      <c r="P79" s="7"/>
    </row>
    <row r="80" spans="1:16" x14ac:dyDescent="0.2">
      <c r="A80" s="5"/>
      <c r="B80" s="8" t="s">
        <v>33</v>
      </c>
      <c r="C80" s="8"/>
      <c r="D80" s="8"/>
      <c r="E80" s="8"/>
      <c r="F80" s="8"/>
      <c r="G80" s="7">
        <f ca="1">INTERCEPT(OFFSET(C12,0,0,NR,1),OFFSET(O12,0,0,NR,1))</f>
        <v>2.1327754813888133E-3</v>
      </c>
      <c r="I80" s="7">
        <f ca="1">INTERCEPT(OFFSET(I12,0,0,NR,1),OFFSET(O12,0,0,NR,1))</f>
        <v>1.089027126833654E-3</v>
      </c>
      <c r="J80" s="12"/>
      <c r="K80" s="9"/>
      <c r="L80" s="7"/>
      <c r="M80" s="14"/>
      <c r="N80" s="7"/>
      <c r="O80" s="10"/>
      <c r="P80" s="7"/>
    </row>
    <row r="81" spans="1:16" x14ac:dyDescent="0.2">
      <c r="A81" s="5"/>
      <c r="B81" s="8" t="s">
        <v>13</v>
      </c>
      <c r="C81" s="8"/>
      <c r="D81" s="8"/>
      <c r="E81" s="8"/>
      <c r="F81" s="8"/>
      <c r="G81" s="7">
        <f ca="1">(1+$G$80)^12-1</f>
        <v>2.5895666629440761E-2</v>
      </c>
      <c r="I81" s="7">
        <f ca="1">(1+$I$80)^12-1</f>
        <v>1.3146885049122314E-2</v>
      </c>
      <c r="J81" s="12"/>
      <c r="K81" s="9"/>
      <c r="L81" s="7"/>
      <c r="M81" s="14"/>
      <c r="N81" s="7"/>
      <c r="O81" s="10"/>
      <c r="P81" s="7"/>
    </row>
    <row r="82" spans="1:16" x14ac:dyDescent="0.2">
      <c r="A82" s="5"/>
      <c r="B82" s="8" t="s">
        <v>76</v>
      </c>
      <c r="C82" s="8"/>
      <c r="D82" s="8"/>
      <c r="E82" s="8"/>
      <c r="F82" s="8"/>
      <c r="G82" s="23">
        <f ca="1">SLOPE(OFFSET(C12,0,0,NR,1),OFFSET(O12,0,0,NR,1))</f>
        <v>0.16084102415939971</v>
      </c>
      <c r="I82" s="23">
        <f ca="1">SLOPE(OFFSET(I12,0,0,NR,1),OFFSET(O12,0,0,NR,1))</f>
        <v>0.16469512013021495</v>
      </c>
      <c r="J82" s="12"/>
      <c r="K82" s="9"/>
      <c r="L82" s="7"/>
      <c r="M82" s="14"/>
      <c r="N82" s="7"/>
      <c r="O82" s="10"/>
      <c r="P82" s="7"/>
    </row>
    <row r="83" spans="1:16" x14ac:dyDescent="0.2">
      <c r="A83" s="5"/>
      <c r="B83" s="8" t="s">
        <v>14</v>
      </c>
      <c r="C83" s="8"/>
      <c r="D83" s="8"/>
      <c r="E83" s="8"/>
      <c r="F83" s="8"/>
      <c r="G83" s="23">
        <f ca="1">CORREL(OFFSET(C12,0,0,NR,1),OFFSET(O12,0,0,NR,1))</f>
        <v>0.24824013538344156</v>
      </c>
      <c r="I83" s="23">
        <f ca="1">CORREL(OFFSET(I12,0,0,NR,1),OFFSET(O12,0,0,NR,1))</f>
        <v>0.29002036902266809</v>
      </c>
      <c r="J83" s="12"/>
      <c r="K83" s="9"/>
      <c r="L83" s="7"/>
      <c r="M83" s="14"/>
      <c r="N83" s="7"/>
      <c r="O83" s="10"/>
      <c r="P83" s="7"/>
    </row>
    <row r="84" spans="1:16" x14ac:dyDescent="0.2">
      <c r="A84" s="5"/>
      <c r="B84" s="8" t="s">
        <v>15</v>
      </c>
      <c r="C84" s="8"/>
      <c r="D84" s="8"/>
      <c r="E84" s="8"/>
      <c r="F84" s="8"/>
      <c r="G84" s="24">
        <f ca="1">RSQ(OFFSET(C12,0,0,NR,1),OFFSET(O12,0,0,NR,1))</f>
        <v>6.1623164815189417E-2</v>
      </c>
      <c r="I84" s="24">
        <f ca="1">RSQ(OFFSET(I12,0,0,NR,1),OFFSET(O12,0,0,NR,1))</f>
        <v>8.4111814448044608E-2</v>
      </c>
      <c r="J84" s="12"/>
      <c r="K84" s="9"/>
      <c r="L84" s="7"/>
      <c r="M84" s="14"/>
      <c r="N84" s="7"/>
      <c r="O84" s="10"/>
      <c r="P84" s="7"/>
    </row>
    <row r="85" spans="1:16" x14ac:dyDescent="0.2">
      <c r="A85" s="5"/>
      <c r="B85" s="8" t="s">
        <v>16</v>
      </c>
      <c r="C85" s="8"/>
      <c r="D85" s="8"/>
      <c r="E85" s="8"/>
      <c r="F85" s="8"/>
      <c r="G85" s="7" t="s">
        <v>67</v>
      </c>
      <c r="I85" s="7">
        <f ca="1">STDEV(OFFSET(Q12,0,0,NR,1))*SQRT(12)</f>
        <v>8.1893202434288936E-2</v>
      </c>
      <c r="J85" s="12"/>
      <c r="K85" s="9"/>
      <c r="L85" s="7"/>
      <c r="M85" s="14"/>
      <c r="N85" s="7"/>
      <c r="O85" s="10"/>
      <c r="P85" s="7"/>
    </row>
    <row r="86" spans="1:16" x14ac:dyDescent="0.2">
      <c r="A86" s="5"/>
      <c r="B86" s="5" t="s">
        <v>17</v>
      </c>
      <c r="C86" s="8"/>
      <c r="D86" s="8"/>
      <c r="E86" s="8"/>
      <c r="F86" s="8"/>
      <c r="G86" s="25">
        <f ca="1">($G$66-RF)/$G$67</f>
        <v>0.7257809508798837</v>
      </c>
      <c r="I86" s="25">
        <f ca="1">($I$66-RF)/$I$67</f>
        <v>0.56840578922082308</v>
      </c>
      <c r="J86" s="12"/>
      <c r="K86" s="9"/>
      <c r="L86" s="7"/>
      <c r="M86" s="14"/>
      <c r="N86" s="7"/>
      <c r="O86" s="10"/>
      <c r="P86" s="7"/>
    </row>
    <row r="87" spans="1:16" x14ac:dyDescent="0.2">
      <c r="A87" s="5"/>
      <c r="B87" s="5" t="s">
        <v>18</v>
      </c>
      <c r="C87" s="8"/>
      <c r="D87" s="8"/>
      <c r="E87" s="8"/>
      <c r="F87" s="22"/>
      <c r="G87" s="25">
        <f ca="1">($G$66-RF)/$G$68</f>
        <v>1.7649522336274186</v>
      </c>
      <c r="I87" s="25">
        <f ca="1">($I$66-RF)/$I$68</f>
        <v>1.2114304447001254</v>
      </c>
      <c r="J87" s="12"/>
      <c r="K87" s="9"/>
      <c r="L87" s="7"/>
      <c r="M87" s="14"/>
      <c r="N87" s="7"/>
      <c r="O87" s="10"/>
      <c r="P87" s="7"/>
    </row>
    <row r="88" spans="1:16" x14ac:dyDescent="0.2">
      <c r="A88" s="5"/>
      <c r="B88" s="5" t="s">
        <v>19</v>
      </c>
      <c r="C88" s="8"/>
      <c r="D88" s="8"/>
      <c r="E88" s="8"/>
      <c r="F88" s="8"/>
      <c r="G88" s="25">
        <f ca="1">-$G$66/$G$79</f>
        <v>1.78520611536089</v>
      </c>
      <c r="I88" s="25">
        <f ca="1">-$I$66/$I$79</f>
        <v>1.3404613225187236</v>
      </c>
      <c r="J88" s="12"/>
      <c r="K88" s="9"/>
      <c r="L88" s="7"/>
      <c r="M88" s="14"/>
      <c r="N88" s="7"/>
      <c r="O88" s="10"/>
      <c r="P88" s="7"/>
    </row>
    <row r="89" spans="1:16" x14ac:dyDescent="0.2">
      <c r="A89" s="5"/>
      <c r="B89" s="8" t="s">
        <v>20</v>
      </c>
      <c r="C89" s="8"/>
      <c r="D89" s="8"/>
      <c r="E89" s="8"/>
      <c r="F89" s="8"/>
      <c r="G89" s="7">
        <f ca="1">$G$66-(RF+$G$82*($G$54-RF))</f>
        <v>1.5895377351601986E-2</v>
      </c>
      <c r="I89" s="7">
        <f ca="1">$I$66-(RF+$I$82*($G$54-RF))</f>
        <v>3.2316499440070562E-3</v>
      </c>
      <c r="J89" s="12"/>
      <c r="K89" s="9"/>
      <c r="L89" s="7"/>
      <c r="M89" s="14"/>
      <c r="N89" s="7"/>
      <c r="O89" s="10"/>
      <c r="P89" s="7"/>
    </row>
    <row r="90" spans="1:16" x14ac:dyDescent="0.2">
      <c r="A90" s="5"/>
      <c r="B90" s="8" t="s">
        <v>21</v>
      </c>
      <c r="C90" s="8"/>
      <c r="D90" s="8"/>
      <c r="E90" s="8"/>
      <c r="F90" s="8"/>
      <c r="G90" s="7">
        <f ca="1">$G$66-$G$54</f>
        <v>-0.10279221746097611</v>
      </c>
      <c r="H90" s="9"/>
      <c r="I90" s="7">
        <f ca="1">$I$66-$G$54</f>
        <v>-0.11491083554587722</v>
      </c>
      <c r="J90" s="12"/>
      <c r="K90" s="9"/>
      <c r="L90" s="7"/>
      <c r="M90" s="14"/>
      <c r="N90" s="7"/>
      <c r="O90" s="10"/>
      <c r="P90" s="7"/>
    </row>
    <row r="91" spans="1:16" x14ac:dyDescent="0.2">
      <c r="A91" s="5"/>
      <c r="B91" s="8" t="s">
        <v>22</v>
      </c>
      <c r="C91" s="8"/>
      <c r="D91" s="8"/>
      <c r="E91" s="8"/>
      <c r="F91" s="8"/>
      <c r="G91" s="22" t="s">
        <v>67</v>
      </c>
      <c r="H91" s="9"/>
      <c r="I91" s="22">
        <f ca="1">12*AVERAGE(OFFSET(Q12,0,0,NR,1))/$I$85</f>
        <v>-1.3200007573510439</v>
      </c>
      <c r="J91" s="12"/>
      <c r="K91" s="9"/>
      <c r="L91" s="7"/>
      <c r="M91" s="14"/>
      <c r="N91" s="7"/>
      <c r="O91" s="10"/>
      <c r="P91" s="7"/>
    </row>
    <row r="92" spans="1:16" x14ac:dyDescent="0.2">
      <c r="A92" s="5"/>
      <c r="B92" s="6"/>
      <c r="C92" s="15"/>
      <c r="D92" s="13"/>
      <c r="E92" s="11"/>
      <c r="F92" s="11"/>
      <c r="G92" s="9"/>
      <c r="H92" s="9"/>
      <c r="I92" s="11"/>
      <c r="J92" s="12"/>
      <c r="K92" s="9"/>
      <c r="L92" s="7"/>
      <c r="M92" s="14"/>
      <c r="N92" s="7"/>
      <c r="O92" s="10"/>
      <c r="P92" s="7"/>
    </row>
    <row r="93" spans="1:16" x14ac:dyDescent="0.2">
      <c r="A93" s="5"/>
      <c r="B93" s="6"/>
      <c r="C93" s="15"/>
      <c r="D93" s="13"/>
      <c r="E93" s="11"/>
      <c r="F93" s="11"/>
      <c r="G93" s="9"/>
      <c r="H93" s="9"/>
      <c r="I93" s="11"/>
      <c r="J93" s="12"/>
      <c r="K93" s="9"/>
      <c r="L93" s="7"/>
      <c r="M93" s="14"/>
      <c r="N93" s="7"/>
      <c r="O93" s="10"/>
      <c r="P93" s="7"/>
    </row>
    <row r="94" spans="1:16" x14ac:dyDescent="0.2">
      <c r="A94" s="5"/>
      <c r="B94" s="6"/>
      <c r="C94" s="15"/>
      <c r="D94" s="13"/>
      <c r="E94" s="11"/>
      <c r="F94" s="11"/>
      <c r="G94" s="9"/>
      <c r="H94" s="9"/>
      <c r="I94" s="11"/>
      <c r="J94" s="12"/>
      <c r="K94" s="9"/>
      <c r="L94" s="7"/>
      <c r="M94" s="14"/>
      <c r="N94" s="7"/>
      <c r="O94" s="10"/>
      <c r="P94" s="7"/>
    </row>
    <row r="95" spans="1:16" x14ac:dyDescent="0.2">
      <c r="A95" s="5"/>
      <c r="B95" s="6"/>
      <c r="C95" s="15"/>
      <c r="D95" s="13"/>
      <c r="E95" s="11"/>
      <c r="F95" s="11"/>
      <c r="G95" s="9"/>
      <c r="H95" s="9"/>
      <c r="I95" s="11"/>
      <c r="J95" s="12"/>
      <c r="K95" s="9"/>
      <c r="L95" s="7"/>
      <c r="M95" s="14"/>
      <c r="N95" s="7"/>
      <c r="O95" s="10"/>
      <c r="P95" s="7"/>
    </row>
    <row r="96" spans="1:16" x14ac:dyDescent="0.2">
      <c r="A96" s="5"/>
      <c r="B96" s="6"/>
      <c r="C96" s="15"/>
      <c r="D96" s="13"/>
      <c r="E96" s="11"/>
      <c r="F96" s="11"/>
      <c r="G96" s="9"/>
      <c r="H96" s="9"/>
      <c r="I96" s="11"/>
      <c r="J96" s="12"/>
      <c r="K96" s="9"/>
      <c r="L96" s="7"/>
      <c r="M96" s="14"/>
      <c r="N96" s="7"/>
      <c r="O96" s="10"/>
      <c r="P96" s="7"/>
    </row>
    <row r="97" spans="1:16" x14ac:dyDescent="0.2">
      <c r="A97" s="5"/>
      <c r="B97" s="6"/>
      <c r="C97" s="15"/>
      <c r="D97" s="13"/>
      <c r="E97" s="11"/>
      <c r="F97" s="11"/>
      <c r="G97" s="9"/>
      <c r="H97" s="9"/>
      <c r="I97" s="11"/>
      <c r="J97" s="12"/>
      <c r="K97" s="9"/>
      <c r="L97" s="7"/>
      <c r="M97" s="14"/>
      <c r="N97" s="7"/>
      <c r="O97" s="10"/>
      <c r="P97" s="7"/>
    </row>
    <row r="98" spans="1:16" x14ac:dyDescent="0.2">
      <c r="A98" s="5"/>
      <c r="B98" s="6"/>
      <c r="C98" s="15"/>
      <c r="D98" s="13"/>
      <c r="E98" s="11"/>
      <c r="F98" s="11"/>
      <c r="G98" s="9"/>
      <c r="H98" s="9"/>
      <c r="I98" s="11"/>
      <c r="J98" s="12"/>
      <c r="K98" s="9"/>
      <c r="L98" s="7"/>
      <c r="M98" s="14"/>
      <c r="N98" s="7"/>
      <c r="O98" s="10"/>
      <c r="P98" s="7"/>
    </row>
    <row r="99" spans="1:16" x14ac:dyDescent="0.2">
      <c r="A99" s="5"/>
      <c r="B99" s="6"/>
      <c r="C99" s="15"/>
      <c r="D99" s="13"/>
      <c r="E99" s="11"/>
      <c r="F99" s="11"/>
      <c r="G99" s="9"/>
      <c r="H99" s="9"/>
      <c r="I99" s="11"/>
      <c r="J99" s="12"/>
      <c r="K99" s="9"/>
      <c r="L99" s="7"/>
      <c r="M99" s="14"/>
      <c r="N99" s="7"/>
      <c r="O99" s="10"/>
      <c r="P99" s="7"/>
    </row>
    <row r="100" spans="1:16" x14ac:dyDescent="0.2">
      <c r="A100" s="5"/>
      <c r="B100" s="6"/>
      <c r="C100" s="15"/>
      <c r="D100" s="13"/>
      <c r="E100" s="11"/>
      <c r="F100" s="11"/>
      <c r="G100" s="9"/>
      <c r="H100" s="9"/>
      <c r="I100" s="11"/>
      <c r="J100" s="12"/>
      <c r="K100" s="9"/>
      <c r="L100" s="7"/>
      <c r="M100" s="14"/>
      <c r="N100" s="7"/>
      <c r="O100" s="10"/>
      <c r="P100" s="7"/>
    </row>
    <row r="101" spans="1:16" x14ac:dyDescent="0.2">
      <c r="A101" s="5"/>
      <c r="B101" s="6"/>
      <c r="C101" s="15"/>
      <c r="D101" s="13"/>
      <c r="E101" s="11"/>
      <c r="F101" s="11"/>
      <c r="G101" s="9"/>
      <c r="H101" s="9"/>
      <c r="I101" s="11"/>
      <c r="J101" s="12"/>
      <c r="K101" s="9"/>
      <c r="L101" s="7"/>
      <c r="M101" s="14"/>
      <c r="N101" s="7"/>
      <c r="O101" s="10"/>
      <c r="P101" s="7"/>
    </row>
    <row r="102" spans="1:16" x14ac:dyDescent="0.2">
      <c r="A102" s="5"/>
      <c r="B102" s="6"/>
      <c r="C102" s="15"/>
      <c r="D102" s="13"/>
      <c r="E102" s="11"/>
      <c r="F102" s="11"/>
      <c r="G102" s="9"/>
      <c r="H102" s="9"/>
      <c r="I102" s="11"/>
      <c r="J102" s="12"/>
      <c r="K102" s="9"/>
      <c r="L102" s="7"/>
      <c r="M102" s="14"/>
      <c r="N102" s="7"/>
      <c r="O102" s="10"/>
      <c r="P102" s="7"/>
    </row>
    <row r="103" spans="1:16" x14ac:dyDescent="0.2">
      <c r="A103" s="5"/>
      <c r="B103" s="6"/>
      <c r="C103" s="15"/>
      <c r="D103" s="13"/>
      <c r="E103" s="11"/>
      <c r="F103" s="11"/>
      <c r="G103" s="9"/>
      <c r="H103" s="9"/>
      <c r="I103" s="11"/>
      <c r="J103" s="12"/>
      <c r="K103" s="9"/>
      <c r="L103" s="7"/>
      <c r="M103" s="14"/>
      <c r="N103" s="7"/>
      <c r="O103" s="10"/>
      <c r="P103" s="7"/>
    </row>
    <row r="104" spans="1:16" x14ac:dyDescent="0.2">
      <c r="A104" s="5"/>
      <c r="B104" s="6"/>
      <c r="C104" s="15"/>
      <c r="D104" s="13"/>
      <c r="E104" s="11"/>
      <c r="F104" s="11"/>
      <c r="G104" s="9"/>
      <c r="H104" s="9"/>
      <c r="I104" s="11"/>
      <c r="J104" s="12"/>
      <c r="K104" s="9"/>
      <c r="L104" s="7"/>
      <c r="M104" s="14"/>
      <c r="N104" s="7"/>
      <c r="O104" s="10"/>
      <c r="P104" s="7"/>
    </row>
    <row r="105" spans="1:16" x14ac:dyDescent="0.2">
      <c r="A105" s="5"/>
      <c r="B105" s="6"/>
      <c r="C105" s="15"/>
      <c r="D105" s="13"/>
      <c r="E105" s="11"/>
      <c r="F105" s="11"/>
      <c r="G105" s="9"/>
      <c r="H105" s="9"/>
      <c r="I105" s="11"/>
      <c r="J105" s="12"/>
      <c r="K105" s="9"/>
      <c r="L105" s="7"/>
      <c r="M105" s="14"/>
      <c r="N105" s="7"/>
      <c r="O105" s="10"/>
      <c r="P105" s="7"/>
    </row>
    <row r="106" spans="1:16" x14ac:dyDescent="0.2">
      <c r="A106" s="5"/>
      <c r="B106" s="6"/>
      <c r="C106" s="15"/>
      <c r="D106" s="13"/>
      <c r="E106" s="11"/>
      <c r="F106" s="11"/>
      <c r="G106" s="9"/>
      <c r="H106" s="9"/>
      <c r="I106" s="11"/>
      <c r="J106" s="12"/>
      <c r="K106" s="9"/>
      <c r="L106" s="7"/>
      <c r="M106" s="14"/>
      <c r="N106" s="7"/>
      <c r="O106" s="10"/>
      <c r="P106" s="7"/>
    </row>
    <row r="107" spans="1:16" x14ac:dyDescent="0.2">
      <c r="A107" s="5"/>
      <c r="B107" s="6"/>
      <c r="C107" s="15"/>
      <c r="D107" s="13"/>
      <c r="E107" s="11"/>
      <c r="F107" s="11"/>
      <c r="G107" s="9"/>
      <c r="H107" s="9"/>
      <c r="I107" s="11"/>
      <c r="J107" s="12"/>
      <c r="K107" s="9"/>
      <c r="L107" s="7"/>
      <c r="M107" s="14"/>
      <c r="N107" s="7"/>
      <c r="O107" s="10"/>
      <c r="P107" s="7"/>
    </row>
    <row r="108" spans="1:16" x14ac:dyDescent="0.2">
      <c r="A108" s="5"/>
      <c r="B108" s="6"/>
      <c r="C108" s="15"/>
      <c r="D108" s="13"/>
      <c r="E108" s="11"/>
      <c r="F108" s="11"/>
      <c r="G108" s="9"/>
      <c r="H108" s="9"/>
      <c r="I108" s="11"/>
      <c r="J108" s="12"/>
      <c r="K108" s="9"/>
      <c r="L108" s="7"/>
      <c r="M108" s="14"/>
      <c r="N108" s="7"/>
      <c r="O108" s="10"/>
      <c r="P108" s="7"/>
    </row>
    <row r="109" spans="1:16" x14ac:dyDescent="0.2">
      <c r="A109" s="5"/>
      <c r="B109" s="6"/>
      <c r="C109" s="15"/>
      <c r="D109" s="13"/>
      <c r="E109" s="11"/>
      <c r="F109" s="11"/>
      <c r="G109" s="9"/>
      <c r="H109" s="9"/>
      <c r="I109" s="11"/>
      <c r="J109" s="12"/>
      <c r="K109" s="9"/>
      <c r="L109" s="7"/>
      <c r="M109" s="14"/>
      <c r="N109" s="7"/>
      <c r="O109" s="10"/>
      <c r="P109" s="7"/>
    </row>
    <row r="110" spans="1:16" x14ac:dyDescent="0.2">
      <c r="A110" s="5"/>
      <c r="B110" s="6"/>
      <c r="C110" s="15"/>
      <c r="D110" s="13"/>
      <c r="E110" s="11"/>
      <c r="F110" s="11"/>
      <c r="G110" s="9"/>
      <c r="H110" s="9"/>
      <c r="I110" s="11"/>
      <c r="J110" s="12"/>
      <c r="K110" s="9"/>
      <c r="L110" s="7"/>
      <c r="M110" s="14"/>
      <c r="N110" s="7"/>
      <c r="O110" s="10"/>
      <c r="P110" s="7"/>
    </row>
    <row r="111" spans="1:16" x14ac:dyDescent="0.2">
      <c r="A111" s="5"/>
      <c r="B111" s="6"/>
      <c r="C111" s="15"/>
      <c r="D111" s="13"/>
      <c r="E111" s="11"/>
      <c r="F111" s="11"/>
      <c r="G111" s="9"/>
      <c r="H111" s="9"/>
      <c r="I111" s="11"/>
      <c r="J111" s="12"/>
      <c r="K111" s="9"/>
      <c r="L111" s="7"/>
      <c r="M111" s="14"/>
      <c r="N111" s="7"/>
      <c r="O111" s="10"/>
      <c r="P111" s="7"/>
    </row>
    <row r="112" spans="1:16" x14ac:dyDescent="0.2">
      <c r="A112" s="5"/>
      <c r="B112" s="6"/>
      <c r="C112" s="15"/>
      <c r="D112" s="13"/>
      <c r="E112" s="11"/>
      <c r="F112" s="11"/>
      <c r="G112" s="9"/>
      <c r="H112" s="9"/>
      <c r="I112" s="11"/>
      <c r="J112" s="12"/>
      <c r="K112" s="9"/>
      <c r="L112" s="7"/>
      <c r="M112" s="14"/>
      <c r="N112" s="7"/>
      <c r="O112" s="10"/>
      <c r="P112" s="7"/>
    </row>
    <row r="113" spans="1:16" x14ac:dyDescent="0.2">
      <c r="A113" s="5"/>
      <c r="B113" s="6"/>
      <c r="C113" s="15"/>
      <c r="D113" s="13"/>
      <c r="E113" s="11"/>
      <c r="F113" s="11"/>
      <c r="G113" s="9"/>
      <c r="H113" s="9"/>
      <c r="I113" s="11"/>
      <c r="J113" s="12"/>
      <c r="K113" s="9"/>
      <c r="L113" s="7"/>
      <c r="M113" s="14"/>
      <c r="N113" s="7"/>
      <c r="O113" s="10"/>
      <c r="P113" s="7"/>
    </row>
    <row r="114" spans="1:16" x14ac:dyDescent="0.2">
      <c r="A114" s="5"/>
      <c r="B114" s="6"/>
      <c r="C114" s="15"/>
      <c r="D114" s="13"/>
      <c r="E114" s="11"/>
      <c r="F114" s="11"/>
      <c r="G114" s="9"/>
      <c r="H114" s="9"/>
      <c r="I114" s="11"/>
      <c r="J114" s="12"/>
      <c r="K114" s="9"/>
      <c r="L114" s="7"/>
      <c r="M114" s="14"/>
      <c r="N114" s="7"/>
      <c r="O114" s="10"/>
      <c r="P114" s="7"/>
    </row>
    <row r="115" spans="1:16" x14ac:dyDescent="0.2">
      <c r="A115" s="5"/>
      <c r="B115" s="6"/>
      <c r="C115" s="15"/>
      <c r="D115" s="13"/>
      <c r="E115" s="11"/>
      <c r="F115" s="11"/>
      <c r="G115" s="9"/>
      <c r="H115" s="9"/>
      <c r="I115" s="11"/>
      <c r="J115" s="12"/>
      <c r="K115" s="9"/>
      <c r="L115" s="7"/>
      <c r="M115" s="14"/>
      <c r="N115" s="7"/>
      <c r="O115" s="10"/>
      <c r="P115" s="7"/>
    </row>
    <row r="116" spans="1:16" x14ac:dyDescent="0.2">
      <c r="A116" s="5"/>
      <c r="B116" s="6"/>
      <c r="C116" s="15"/>
      <c r="D116" s="13"/>
      <c r="E116" s="11"/>
      <c r="F116" s="11"/>
      <c r="G116" s="9"/>
      <c r="H116" s="9"/>
      <c r="I116" s="11"/>
      <c r="J116" s="12"/>
      <c r="K116" s="9"/>
      <c r="L116" s="7"/>
      <c r="M116" s="14"/>
      <c r="N116" s="7"/>
      <c r="O116" s="10"/>
      <c r="P116" s="7"/>
    </row>
    <row r="117" spans="1:16" x14ac:dyDescent="0.2">
      <c r="A117" s="5"/>
      <c r="B117" s="6"/>
      <c r="C117" s="15"/>
      <c r="D117" s="13"/>
      <c r="E117" s="11"/>
      <c r="F117" s="11"/>
      <c r="G117" s="9"/>
      <c r="H117" s="9"/>
      <c r="I117" s="11"/>
      <c r="J117" s="12"/>
      <c r="K117" s="9"/>
      <c r="L117" s="7"/>
      <c r="M117" s="14"/>
      <c r="N117" s="7"/>
      <c r="O117" s="10"/>
      <c r="P117" s="7"/>
    </row>
    <row r="118" spans="1:16" x14ac:dyDescent="0.2">
      <c r="A118" s="5"/>
      <c r="B118" s="6"/>
      <c r="C118" s="15"/>
      <c r="D118" s="13"/>
      <c r="E118" s="11"/>
      <c r="F118" s="11"/>
      <c r="G118" s="9"/>
      <c r="H118" s="9"/>
      <c r="I118" s="11"/>
      <c r="J118" s="12"/>
      <c r="K118" s="9"/>
      <c r="L118" s="7"/>
      <c r="M118" s="14"/>
      <c r="N118" s="7"/>
      <c r="O118" s="10"/>
      <c r="P118" s="7"/>
    </row>
    <row r="119" spans="1:16" x14ac:dyDescent="0.2">
      <c r="A119" s="5"/>
      <c r="B119" s="6"/>
      <c r="C119" s="15"/>
      <c r="D119" s="13"/>
      <c r="E119" s="11"/>
      <c r="F119" s="11"/>
      <c r="G119" s="9"/>
      <c r="H119" s="9"/>
      <c r="I119" s="11"/>
      <c r="J119" s="12"/>
      <c r="K119" s="9"/>
      <c r="L119" s="7"/>
      <c r="M119" s="14"/>
      <c r="N119" s="7"/>
      <c r="O119" s="10"/>
      <c r="P119" s="7"/>
    </row>
    <row r="120" spans="1:16" x14ac:dyDescent="0.2">
      <c r="A120" s="5"/>
      <c r="B120" s="6"/>
      <c r="C120" s="15"/>
      <c r="D120" s="13"/>
      <c r="E120" s="11"/>
      <c r="F120" s="11"/>
      <c r="G120" s="9"/>
      <c r="H120" s="9"/>
      <c r="I120" s="11"/>
      <c r="J120" s="12"/>
      <c r="K120" s="9"/>
      <c r="L120" s="7"/>
      <c r="M120" s="14"/>
      <c r="N120" s="7"/>
      <c r="O120" s="10"/>
      <c r="P120" s="7"/>
    </row>
    <row r="121" spans="1:16" x14ac:dyDescent="0.2">
      <c r="A121" s="5"/>
      <c r="B121" s="6"/>
      <c r="C121" s="15"/>
      <c r="D121" s="13"/>
      <c r="E121" s="11"/>
      <c r="F121" s="11"/>
      <c r="G121" s="9"/>
      <c r="H121" s="9"/>
      <c r="I121" s="11"/>
      <c r="J121" s="12"/>
      <c r="K121" s="9"/>
      <c r="L121" s="7"/>
      <c r="M121" s="14"/>
      <c r="N121" s="7"/>
      <c r="O121" s="10"/>
      <c r="P121" s="7"/>
    </row>
    <row r="122" spans="1:16" x14ac:dyDescent="0.2">
      <c r="A122" s="5"/>
      <c r="B122" s="6"/>
      <c r="C122" s="15"/>
      <c r="D122" s="13"/>
      <c r="E122" s="11"/>
      <c r="F122" s="11"/>
      <c r="G122" s="9"/>
      <c r="H122" s="9"/>
      <c r="I122" s="11"/>
      <c r="J122" s="12"/>
      <c r="K122" s="9"/>
      <c r="L122" s="7"/>
      <c r="M122" s="14"/>
      <c r="N122" s="7"/>
      <c r="O122" s="10"/>
      <c r="P122" s="7"/>
    </row>
    <row r="123" spans="1:16" x14ac:dyDescent="0.2">
      <c r="A123" s="5"/>
      <c r="B123" s="6"/>
      <c r="C123" s="15"/>
      <c r="D123" s="13"/>
      <c r="E123" s="11"/>
      <c r="F123" s="11"/>
      <c r="G123" s="9"/>
      <c r="H123" s="9"/>
      <c r="I123" s="11"/>
      <c r="J123" s="12"/>
      <c r="K123" s="9"/>
      <c r="L123" s="7"/>
      <c r="M123" s="14"/>
      <c r="N123" s="7"/>
      <c r="O123" s="10"/>
      <c r="P123" s="7"/>
    </row>
    <row r="124" spans="1:16" x14ac:dyDescent="0.2">
      <c r="A124" s="5"/>
      <c r="B124" s="6"/>
      <c r="C124" s="15"/>
      <c r="D124" s="13"/>
      <c r="E124" s="11"/>
      <c r="F124" s="11"/>
      <c r="G124" s="9"/>
      <c r="H124" s="9"/>
      <c r="I124" s="11"/>
      <c r="J124" s="12"/>
      <c r="K124" s="9"/>
      <c r="L124" s="7"/>
      <c r="M124" s="14"/>
      <c r="N124" s="7"/>
      <c r="O124" s="10"/>
      <c r="P124" s="7"/>
    </row>
    <row r="125" spans="1:16" x14ac:dyDescent="0.2">
      <c r="A125" s="5"/>
      <c r="B125" s="6"/>
      <c r="C125" s="15"/>
      <c r="D125" s="13"/>
      <c r="E125" s="11"/>
      <c r="F125" s="11"/>
      <c r="G125" s="9"/>
      <c r="H125" s="9"/>
      <c r="I125" s="11"/>
      <c r="J125" s="12"/>
      <c r="K125" s="9"/>
      <c r="L125" s="7"/>
      <c r="M125" s="14"/>
      <c r="N125" s="7"/>
      <c r="O125" s="10"/>
      <c r="P125" s="7"/>
    </row>
    <row r="126" spans="1:16" x14ac:dyDescent="0.2">
      <c r="A126" s="5"/>
      <c r="B126" s="6"/>
      <c r="C126" s="15"/>
      <c r="D126" s="13"/>
      <c r="E126" s="11"/>
      <c r="F126" s="11"/>
      <c r="G126" s="9"/>
      <c r="H126" s="9"/>
      <c r="I126" s="11"/>
      <c r="J126" s="12"/>
      <c r="K126" s="9"/>
      <c r="L126" s="7"/>
      <c r="M126" s="14"/>
      <c r="N126" s="7"/>
      <c r="O126" s="10"/>
      <c r="P126" s="7"/>
    </row>
    <row r="127" spans="1:16" x14ac:dyDescent="0.2">
      <c r="A127" s="5"/>
      <c r="B127" s="6"/>
      <c r="C127" s="15"/>
      <c r="D127" s="13"/>
      <c r="E127" s="11"/>
      <c r="F127" s="11"/>
      <c r="G127" s="9"/>
      <c r="H127" s="9"/>
      <c r="I127" s="11"/>
      <c r="J127" s="12"/>
      <c r="K127" s="9"/>
      <c r="L127" s="7"/>
      <c r="M127" s="14"/>
      <c r="N127" s="7"/>
      <c r="O127" s="10"/>
      <c r="P127" s="7"/>
    </row>
    <row r="128" spans="1:16" x14ac:dyDescent="0.2">
      <c r="A128" s="5"/>
      <c r="B128" s="6"/>
      <c r="C128" s="15"/>
      <c r="D128" s="13"/>
      <c r="E128" s="11"/>
      <c r="F128" s="11"/>
      <c r="G128" s="9"/>
      <c r="H128" s="9"/>
      <c r="I128" s="11"/>
      <c r="J128" s="12"/>
      <c r="K128" s="9"/>
      <c r="L128" s="7"/>
      <c r="M128" s="14"/>
      <c r="N128" s="7"/>
      <c r="O128" s="10"/>
      <c r="P128" s="7"/>
    </row>
    <row r="129" spans="1:18" x14ac:dyDescent="0.2">
      <c r="A129" s="5"/>
      <c r="B129" s="6"/>
      <c r="C129" s="15"/>
      <c r="D129" s="13"/>
      <c r="E129" s="11"/>
      <c r="F129" s="11"/>
      <c r="G129" s="9"/>
      <c r="H129" s="9"/>
      <c r="I129" s="11"/>
      <c r="J129" s="12"/>
      <c r="K129" s="9"/>
      <c r="L129" s="7"/>
      <c r="M129" s="14"/>
      <c r="N129" s="7"/>
      <c r="O129" s="10"/>
      <c r="P129" s="7"/>
    </row>
    <row r="130" spans="1:18" x14ac:dyDescent="0.2">
      <c r="A130" s="5"/>
      <c r="B130" s="6"/>
      <c r="C130" s="15"/>
      <c r="D130" s="13"/>
      <c r="E130" s="11"/>
      <c r="F130" s="11"/>
      <c r="G130" s="9"/>
      <c r="H130" s="9"/>
      <c r="I130" s="11"/>
      <c r="J130" s="12"/>
      <c r="K130" s="9"/>
      <c r="L130" s="7"/>
      <c r="M130" s="14"/>
      <c r="N130" s="7"/>
      <c r="O130" s="10"/>
      <c r="P130" s="7"/>
    </row>
    <row r="131" spans="1:18" x14ac:dyDescent="0.2">
      <c r="A131" s="5"/>
      <c r="B131" s="6"/>
      <c r="C131" s="15"/>
      <c r="D131" s="13"/>
      <c r="E131" s="11"/>
      <c r="F131" s="11"/>
      <c r="G131" s="9"/>
      <c r="H131" s="9"/>
      <c r="I131" s="11"/>
      <c r="J131" s="12"/>
      <c r="K131" s="9"/>
      <c r="L131" s="7"/>
      <c r="M131" s="14"/>
      <c r="N131" s="7"/>
      <c r="O131" s="10"/>
      <c r="P131" s="7"/>
    </row>
    <row r="132" spans="1:18" x14ac:dyDescent="0.2">
      <c r="A132" s="5"/>
      <c r="B132" s="6"/>
      <c r="C132" s="15"/>
      <c r="D132" s="13"/>
      <c r="E132" s="11"/>
      <c r="F132" s="11"/>
      <c r="G132" s="9"/>
      <c r="H132" s="9"/>
      <c r="I132" s="11"/>
      <c r="J132" s="12"/>
      <c r="K132" s="9"/>
      <c r="L132" s="7"/>
      <c r="M132" s="14"/>
      <c r="N132" s="7"/>
      <c r="O132" s="10"/>
      <c r="P132" s="7"/>
    </row>
    <row r="133" spans="1:18" x14ac:dyDescent="0.2">
      <c r="A133" s="5"/>
      <c r="B133" s="6"/>
      <c r="C133" s="15"/>
      <c r="D133" s="13"/>
      <c r="E133" s="11"/>
      <c r="F133" s="11"/>
      <c r="G133" s="9"/>
      <c r="H133" s="9"/>
      <c r="I133" s="11"/>
      <c r="J133" s="12"/>
      <c r="K133" s="9"/>
      <c r="L133" s="7"/>
      <c r="M133" s="14"/>
      <c r="N133" s="7"/>
      <c r="O133" s="10"/>
      <c r="P133" s="7"/>
    </row>
    <row r="134" spans="1:18" x14ac:dyDescent="0.2">
      <c r="A134" s="5"/>
      <c r="B134" s="6"/>
      <c r="C134" s="15"/>
      <c r="D134" s="13"/>
      <c r="E134" s="11"/>
      <c r="F134" s="11"/>
      <c r="G134" s="9"/>
      <c r="H134" s="9"/>
      <c r="I134" s="11"/>
      <c r="J134" s="12"/>
      <c r="K134" s="9"/>
      <c r="L134" s="7"/>
      <c r="M134" s="14"/>
      <c r="N134" s="7"/>
      <c r="O134" s="10"/>
      <c r="P134" s="7"/>
    </row>
    <row r="135" spans="1:18" x14ac:dyDescent="0.2">
      <c r="A135" s="5"/>
      <c r="B135" s="6"/>
      <c r="C135" s="15"/>
      <c r="D135" s="13"/>
      <c r="E135" s="11"/>
      <c r="F135" s="11"/>
      <c r="G135" s="9"/>
      <c r="H135" s="9"/>
      <c r="I135" s="11"/>
      <c r="J135" s="12"/>
      <c r="K135" s="9"/>
      <c r="L135" s="7"/>
      <c r="M135" s="14"/>
      <c r="N135" s="7"/>
      <c r="O135" s="10"/>
      <c r="P135" s="7"/>
    </row>
    <row r="136" spans="1:18" x14ac:dyDescent="0.2">
      <c r="A136" s="5"/>
      <c r="B136" s="6"/>
      <c r="C136" s="15"/>
      <c r="D136" s="13"/>
      <c r="E136" s="11"/>
      <c r="F136" s="11"/>
      <c r="G136" s="9"/>
      <c r="H136" s="9"/>
      <c r="I136" s="11"/>
      <c r="J136" s="12"/>
      <c r="K136" s="9"/>
      <c r="L136" s="7"/>
      <c r="M136" s="14"/>
      <c r="N136" s="7"/>
      <c r="O136" s="10"/>
      <c r="P136" s="7"/>
    </row>
    <row r="137" spans="1:18" x14ac:dyDescent="0.2">
      <c r="A137" s="5"/>
      <c r="B137" s="6"/>
      <c r="C137" s="15"/>
      <c r="D137" s="13"/>
      <c r="E137" s="11"/>
      <c r="F137" s="11"/>
      <c r="G137" s="9"/>
      <c r="H137" s="9"/>
      <c r="I137" s="11"/>
      <c r="J137" s="12"/>
      <c r="K137" s="9"/>
      <c r="L137" s="7"/>
      <c r="M137" s="14"/>
      <c r="N137" s="7"/>
      <c r="O137" s="10"/>
      <c r="P137" s="7"/>
    </row>
    <row r="138" spans="1:18" x14ac:dyDescent="0.2">
      <c r="A138" s="5"/>
      <c r="B138" s="6"/>
      <c r="C138" s="15"/>
      <c r="D138" s="13"/>
      <c r="E138" s="11"/>
      <c r="F138" s="11"/>
      <c r="G138" s="9"/>
      <c r="H138" s="9"/>
      <c r="I138" s="11"/>
      <c r="J138" s="12"/>
      <c r="K138" s="9"/>
      <c r="L138" s="7"/>
      <c r="M138" s="14"/>
      <c r="N138" s="7"/>
      <c r="O138" s="10"/>
      <c r="P138" s="7"/>
      <c r="Q138" s="16"/>
      <c r="R138" s="16"/>
    </row>
    <row r="139" spans="1:18" x14ac:dyDescent="0.2">
      <c r="A139" s="5"/>
      <c r="B139" s="6"/>
      <c r="C139" s="15"/>
      <c r="D139" s="13"/>
      <c r="E139" s="11"/>
      <c r="F139" s="11"/>
      <c r="G139" s="9"/>
      <c r="H139" s="9"/>
      <c r="I139" s="11"/>
      <c r="J139" s="12"/>
      <c r="K139" s="9"/>
      <c r="L139" s="7"/>
      <c r="M139" s="14"/>
      <c r="N139" s="7"/>
      <c r="O139" s="10"/>
      <c r="P139" s="7"/>
    </row>
    <row r="140" spans="1:18" x14ac:dyDescent="0.2">
      <c r="A140" s="5"/>
      <c r="B140" s="6"/>
      <c r="C140" s="15"/>
      <c r="D140" s="13"/>
      <c r="E140" s="11"/>
      <c r="F140" s="11"/>
      <c r="G140" s="9"/>
      <c r="H140" s="9"/>
      <c r="I140" s="11"/>
      <c r="J140" s="12"/>
      <c r="K140" s="9"/>
      <c r="L140" s="7"/>
      <c r="M140" s="14"/>
      <c r="N140" s="7"/>
      <c r="O140" s="10"/>
      <c r="P140" s="7"/>
    </row>
    <row r="141" spans="1:18" x14ac:dyDescent="0.2">
      <c r="A141" s="5"/>
      <c r="B141" s="6"/>
      <c r="C141" s="15"/>
      <c r="D141" s="13"/>
      <c r="E141" s="11"/>
      <c r="F141" s="11"/>
      <c r="G141" s="9"/>
      <c r="H141" s="9"/>
      <c r="I141" s="11"/>
      <c r="J141" s="12"/>
      <c r="K141" s="9"/>
      <c r="L141" s="7"/>
      <c r="M141" s="14"/>
      <c r="N141" s="7"/>
      <c r="O141" s="10"/>
      <c r="P141" s="7"/>
    </row>
    <row r="142" spans="1:18" x14ac:dyDescent="0.2">
      <c r="A142" s="5"/>
      <c r="B142" s="6"/>
      <c r="C142" s="15"/>
      <c r="D142" s="13"/>
      <c r="E142" s="11"/>
      <c r="F142" s="11"/>
      <c r="G142" s="9"/>
      <c r="H142" s="9"/>
      <c r="I142" s="11"/>
      <c r="J142" s="12"/>
      <c r="K142" s="9"/>
      <c r="L142" s="7"/>
      <c r="M142" s="14"/>
      <c r="N142" s="7"/>
      <c r="O142" s="10"/>
      <c r="P142" s="7"/>
    </row>
    <row r="143" spans="1:18" x14ac:dyDescent="0.2">
      <c r="A143" s="5"/>
      <c r="B143" s="6"/>
      <c r="C143" s="15"/>
      <c r="D143" s="13"/>
      <c r="E143" s="11"/>
      <c r="F143" s="11"/>
      <c r="G143" s="9"/>
      <c r="H143" s="9"/>
      <c r="I143" s="11"/>
      <c r="J143" s="12"/>
      <c r="K143" s="9"/>
      <c r="L143" s="7"/>
      <c r="M143" s="14"/>
      <c r="N143" s="7"/>
      <c r="O143" s="10"/>
      <c r="P143" s="7"/>
    </row>
    <row r="144" spans="1:18" x14ac:dyDescent="0.2">
      <c r="A144" s="5"/>
      <c r="B144" s="6"/>
      <c r="C144" s="15"/>
      <c r="D144" s="13"/>
      <c r="E144" s="11"/>
      <c r="F144" s="11"/>
      <c r="G144" s="9"/>
      <c r="H144" s="9"/>
      <c r="I144" s="11"/>
      <c r="J144" s="12"/>
      <c r="K144" s="9"/>
      <c r="L144" s="7"/>
      <c r="M144" s="14"/>
      <c r="N144" s="7"/>
      <c r="O144" s="10"/>
      <c r="P144" s="7"/>
    </row>
    <row r="145" spans="1:16" x14ac:dyDescent="0.2">
      <c r="A145" s="5"/>
      <c r="B145" s="6"/>
      <c r="C145" s="15"/>
      <c r="D145" s="13"/>
      <c r="E145" s="11"/>
      <c r="F145" s="11"/>
      <c r="G145" s="9"/>
      <c r="H145" s="9"/>
      <c r="I145" s="11"/>
      <c r="J145" s="12"/>
      <c r="K145" s="9"/>
      <c r="L145" s="7"/>
      <c r="M145" s="14"/>
      <c r="N145" s="7"/>
      <c r="O145" s="10"/>
      <c r="P145" s="7"/>
    </row>
    <row r="146" spans="1:16" x14ac:dyDescent="0.2">
      <c r="A146" s="5"/>
      <c r="B146" s="6"/>
      <c r="C146" s="15"/>
      <c r="D146" s="13"/>
      <c r="E146" s="11"/>
      <c r="F146" s="11"/>
      <c r="G146" s="9"/>
      <c r="H146" s="9"/>
      <c r="I146" s="11"/>
      <c r="J146" s="12"/>
      <c r="K146" s="9"/>
      <c r="L146" s="7"/>
      <c r="M146" s="14"/>
      <c r="N146" s="7"/>
      <c r="O146" s="10"/>
      <c r="P146" s="7"/>
    </row>
    <row r="147" spans="1:16" x14ac:dyDescent="0.2">
      <c r="A147" s="5"/>
      <c r="B147" s="6"/>
      <c r="C147" s="15"/>
      <c r="D147" s="13"/>
      <c r="E147" s="11"/>
      <c r="F147" s="11"/>
      <c r="G147" s="9"/>
      <c r="H147" s="9"/>
      <c r="I147" s="11"/>
      <c r="J147" s="12"/>
      <c r="K147" s="9"/>
      <c r="L147" s="7"/>
      <c r="M147" s="14"/>
      <c r="N147" s="7"/>
      <c r="O147" s="10"/>
      <c r="P147" s="7"/>
    </row>
    <row r="148" spans="1:16" x14ac:dyDescent="0.2">
      <c r="A148" s="5"/>
      <c r="B148" s="6"/>
      <c r="C148" s="15"/>
      <c r="D148" s="13"/>
      <c r="E148" s="11"/>
      <c r="F148" s="11"/>
      <c r="G148" s="9"/>
      <c r="H148" s="9"/>
      <c r="I148" s="11"/>
      <c r="J148" s="12"/>
      <c r="K148" s="9"/>
      <c r="L148" s="7"/>
      <c r="M148" s="14"/>
      <c r="N148" s="7"/>
      <c r="O148" s="10"/>
      <c r="P148" s="7"/>
    </row>
    <row r="149" spans="1:16" x14ac:dyDescent="0.2">
      <c r="A149" s="5"/>
      <c r="B149" s="6"/>
      <c r="C149" s="15"/>
      <c r="D149" s="13"/>
      <c r="E149" s="11"/>
      <c r="F149" s="11"/>
      <c r="G149" s="9"/>
      <c r="H149" s="9"/>
      <c r="I149" s="11"/>
      <c r="J149" s="12"/>
      <c r="K149" s="9"/>
      <c r="L149" s="7"/>
      <c r="M149" s="14"/>
      <c r="N149" s="7"/>
      <c r="O149" s="10"/>
      <c r="P149" s="7"/>
    </row>
    <row r="150" spans="1:16" x14ac:dyDescent="0.2">
      <c r="A150" s="5"/>
      <c r="B150" s="6"/>
      <c r="C150" s="15"/>
      <c r="D150" s="13"/>
      <c r="E150" s="11"/>
      <c r="F150" s="11"/>
      <c r="G150" s="9"/>
      <c r="H150" s="9"/>
      <c r="I150" s="11"/>
      <c r="J150" s="12"/>
      <c r="K150" s="9"/>
      <c r="L150" s="7"/>
      <c r="M150" s="14"/>
      <c r="N150" s="7"/>
      <c r="O150" s="10"/>
      <c r="P150" s="7"/>
    </row>
    <row r="151" spans="1:16" x14ac:dyDescent="0.2">
      <c r="A151" s="5"/>
      <c r="B151" s="6"/>
      <c r="C151" s="15"/>
      <c r="D151" s="13"/>
      <c r="E151" s="11"/>
      <c r="F151" s="11"/>
      <c r="G151" s="9"/>
      <c r="H151" s="9"/>
      <c r="I151" s="11"/>
      <c r="J151" s="12"/>
      <c r="K151" s="9"/>
      <c r="L151" s="7"/>
      <c r="M151" s="14"/>
      <c r="N151" s="7"/>
      <c r="O151" s="10"/>
      <c r="P151" s="7"/>
    </row>
    <row r="152" spans="1:16" x14ac:dyDescent="0.2">
      <c r="A152" s="5"/>
      <c r="B152" s="6"/>
      <c r="C152" s="15"/>
      <c r="D152" s="13"/>
      <c r="E152" s="11"/>
      <c r="F152" s="11"/>
      <c r="G152" s="9"/>
      <c r="H152" s="9"/>
      <c r="I152" s="11"/>
      <c r="J152" s="12"/>
      <c r="K152" s="9"/>
      <c r="L152" s="7"/>
      <c r="M152" s="14"/>
      <c r="N152" s="7"/>
      <c r="O152" s="10"/>
      <c r="P152" s="7"/>
    </row>
    <row r="153" spans="1:16" x14ac:dyDescent="0.2">
      <c r="A153" s="5"/>
      <c r="B153" s="6"/>
      <c r="C153" s="15"/>
      <c r="D153" s="13"/>
      <c r="E153" s="11"/>
      <c r="F153" s="11"/>
      <c r="G153" s="9"/>
      <c r="H153" s="9"/>
      <c r="I153" s="11"/>
      <c r="J153" s="12"/>
      <c r="K153" s="9"/>
      <c r="L153" s="7"/>
      <c r="M153" s="14"/>
      <c r="N153" s="7"/>
      <c r="O153" s="10"/>
      <c r="P153" s="7"/>
    </row>
    <row r="154" spans="1:16" x14ac:dyDescent="0.2">
      <c r="A154" s="5"/>
      <c r="B154" s="6"/>
      <c r="C154" s="15"/>
      <c r="D154" s="13"/>
      <c r="E154" s="11"/>
      <c r="F154" s="11"/>
      <c r="G154" s="9"/>
      <c r="H154" s="9"/>
      <c r="I154" s="11"/>
      <c r="J154" s="12"/>
      <c r="K154" s="9"/>
      <c r="L154" s="7"/>
      <c r="M154" s="14"/>
      <c r="N154" s="7"/>
      <c r="O154" s="10"/>
      <c r="P154" s="7"/>
    </row>
    <row r="155" spans="1:16" x14ac:dyDescent="0.2">
      <c r="A155" s="5"/>
      <c r="B155" s="6"/>
      <c r="C155" s="15"/>
      <c r="D155" s="13"/>
      <c r="E155" s="11"/>
      <c r="F155" s="11"/>
      <c r="G155" s="9"/>
      <c r="H155" s="9"/>
      <c r="I155" s="11"/>
      <c r="J155" s="12"/>
      <c r="K155" s="9"/>
      <c r="L155" s="7"/>
      <c r="M155" s="14"/>
      <c r="N155" s="7"/>
      <c r="O155" s="10"/>
      <c r="P155" s="7"/>
    </row>
    <row r="156" spans="1:16" x14ac:dyDescent="0.2">
      <c r="A156" s="5"/>
      <c r="B156" s="6"/>
      <c r="C156" s="15"/>
      <c r="D156" s="13"/>
      <c r="E156" s="11"/>
      <c r="F156" s="11"/>
      <c r="G156" s="9"/>
      <c r="H156" s="9"/>
      <c r="I156" s="11"/>
      <c r="J156" s="12"/>
      <c r="K156" s="9"/>
      <c r="L156" s="7"/>
      <c r="M156" s="14"/>
      <c r="N156" s="7"/>
      <c r="O156" s="10"/>
      <c r="P156" s="7"/>
    </row>
    <row r="157" spans="1:16" x14ac:dyDescent="0.2">
      <c r="A157" s="5"/>
      <c r="B157" s="6"/>
      <c r="C157" s="15"/>
      <c r="D157" s="13"/>
      <c r="E157" s="11"/>
      <c r="F157" s="11"/>
      <c r="G157" s="9"/>
      <c r="H157" s="9"/>
      <c r="I157" s="11"/>
      <c r="J157" s="12"/>
      <c r="K157" s="9"/>
      <c r="L157" s="7"/>
      <c r="M157" s="14"/>
      <c r="N157" s="7"/>
      <c r="O157" s="10"/>
      <c r="P157" s="7"/>
    </row>
    <row r="158" spans="1:16" x14ac:dyDescent="0.2">
      <c r="A158" s="5"/>
      <c r="B158" s="6"/>
      <c r="C158" s="15"/>
      <c r="D158" s="13"/>
      <c r="E158" s="11"/>
      <c r="F158" s="11"/>
      <c r="G158" s="9"/>
      <c r="H158" s="9"/>
      <c r="I158" s="11"/>
      <c r="J158" s="12"/>
      <c r="K158" s="9"/>
      <c r="L158" s="7"/>
      <c r="M158" s="14"/>
      <c r="N158" s="7"/>
      <c r="O158" s="10"/>
      <c r="P158" s="7"/>
    </row>
    <row r="159" spans="1:16" x14ac:dyDescent="0.2">
      <c r="A159" s="5"/>
      <c r="B159" s="6"/>
      <c r="C159" s="15"/>
      <c r="D159" s="13"/>
      <c r="E159" s="11"/>
      <c r="F159" s="11"/>
      <c r="G159" s="9"/>
      <c r="H159" s="9"/>
      <c r="I159" s="11"/>
      <c r="J159" s="12"/>
      <c r="K159" s="9"/>
      <c r="L159" s="7"/>
      <c r="M159" s="14"/>
      <c r="N159" s="7"/>
      <c r="O159" s="10"/>
      <c r="P159" s="7"/>
    </row>
    <row r="160" spans="1:16" x14ac:dyDescent="0.2">
      <c r="A160" s="5"/>
      <c r="B160" s="6"/>
      <c r="C160" s="15"/>
      <c r="D160" s="13"/>
      <c r="E160" s="11"/>
      <c r="F160" s="11"/>
      <c r="G160" s="9"/>
      <c r="H160" s="9"/>
      <c r="I160" s="11"/>
      <c r="J160" s="12"/>
      <c r="K160" s="9"/>
      <c r="L160" s="7"/>
      <c r="M160" s="14"/>
      <c r="N160" s="7"/>
      <c r="O160" s="10"/>
      <c r="P160" s="7"/>
    </row>
    <row r="161" spans="1:16" x14ac:dyDescent="0.2">
      <c r="A161" s="5"/>
      <c r="B161" s="6"/>
      <c r="C161" s="15"/>
      <c r="D161" s="13"/>
      <c r="E161" s="11"/>
      <c r="F161" s="11"/>
      <c r="G161" s="9"/>
      <c r="H161" s="9"/>
      <c r="I161" s="11"/>
      <c r="J161" s="12"/>
      <c r="K161" s="9"/>
      <c r="L161" s="7"/>
      <c r="M161" s="14"/>
      <c r="N161" s="7"/>
      <c r="O161" s="10"/>
      <c r="P161" s="7"/>
    </row>
    <row r="162" spans="1:16" x14ac:dyDescent="0.2">
      <c r="A162" s="5"/>
      <c r="B162" s="6"/>
      <c r="C162" s="15"/>
      <c r="D162" s="13"/>
      <c r="E162" s="11"/>
      <c r="F162" s="11"/>
      <c r="G162" s="9"/>
      <c r="H162" s="9"/>
      <c r="I162" s="11"/>
      <c r="J162" s="12"/>
      <c r="K162" s="9"/>
      <c r="L162" s="7"/>
      <c r="M162" s="14"/>
      <c r="N162" s="7"/>
      <c r="O162" s="10"/>
      <c r="P162" s="7"/>
    </row>
    <row r="163" spans="1:16" x14ac:dyDescent="0.2">
      <c r="A163" s="5"/>
      <c r="B163" s="6"/>
      <c r="C163" s="15"/>
      <c r="D163" s="13"/>
      <c r="E163" s="11"/>
      <c r="F163" s="11"/>
      <c r="G163" s="9"/>
      <c r="H163" s="9"/>
      <c r="I163" s="11"/>
      <c r="J163" s="12"/>
      <c r="K163" s="9"/>
      <c r="L163" s="7"/>
      <c r="M163" s="14"/>
      <c r="N163" s="7"/>
      <c r="O163" s="10"/>
      <c r="P163" s="7"/>
    </row>
    <row r="164" spans="1:16" x14ac:dyDescent="0.2">
      <c r="A164" s="5"/>
      <c r="B164" s="6"/>
      <c r="C164" s="15"/>
      <c r="D164" s="13"/>
      <c r="E164" s="11"/>
      <c r="F164" s="11"/>
      <c r="G164" s="9"/>
      <c r="H164" s="9"/>
      <c r="I164" s="11"/>
      <c r="J164" s="12"/>
      <c r="K164" s="9"/>
      <c r="L164" s="7"/>
      <c r="M164" s="14"/>
      <c r="N164" s="7"/>
      <c r="O164" s="10"/>
      <c r="P164" s="7"/>
    </row>
    <row r="165" spans="1:16" x14ac:dyDescent="0.2">
      <c r="A165" s="5"/>
      <c r="B165" s="6"/>
      <c r="C165" s="15"/>
      <c r="D165" s="13"/>
      <c r="E165" s="11"/>
      <c r="F165" s="11"/>
      <c r="G165" s="9"/>
      <c r="H165" s="9"/>
      <c r="I165" s="11"/>
      <c r="J165" s="12"/>
      <c r="K165" s="9"/>
      <c r="L165" s="7"/>
      <c r="M165" s="14"/>
      <c r="N165" s="7"/>
      <c r="O165" s="10"/>
      <c r="P165" s="7"/>
    </row>
    <row r="166" spans="1:16" x14ac:dyDescent="0.2">
      <c r="A166" s="5"/>
      <c r="B166" s="6"/>
      <c r="C166" s="15"/>
      <c r="D166" s="13"/>
      <c r="E166" s="11"/>
      <c r="F166" s="11"/>
      <c r="G166" s="9"/>
      <c r="H166" s="9"/>
      <c r="I166" s="11"/>
      <c r="J166" s="12"/>
      <c r="K166" s="9"/>
      <c r="L166" s="7"/>
      <c r="M166" s="14"/>
      <c r="N166" s="7"/>
      <c r="O166" s="10"/>
      <c r="P166" s="7"/>
    </row>
    <row r="167" spans="1:16" x14ac:dyDescent="0.2">
      <c r="A167" s="5"/>
      <c r="B167" s="6"/>
      <c r="C167" s="15"/>
      <c r="D167" s="13"/>
      <c r="E167" s="11"/>
      <c r="F167" s="11"/>
      <c r="G167" s="9"/>
      <c r="H167" s="9"/>
      <c r="I167" s="11"/>
      <c r="J167" s="12"/>
      <c r="K167" s="9"/>
      <c r="L167" s="7"/>
      <c r="M167" s="14"/>
      <c r="N167" s="7"/>
      <c r="O167" s="10"/>
      <c r="P167" s="7"/>
    </row>
    <row r="168" spans="1:16" x14ac:dyDescent="0.2">
      <c r="A168" s="5"/>
      <c r="B168" s="6"/>
      <c r="C168" s="15"/>
      <c r="D168" s="13"/>
      <c r="E168" s="11"/>
      <c r="F168" s="11"/>
      <c r="G168" s="9"/>
      <c r="H168" s="9"/>
      <c r="I168" s="11"/>
      <c r="J168" s="12"/>
      <c r="K168" s="9"/>
      <c r="L168" s="7"/>
      <c r="M168" s="14"/>
      <c r="N168" s="7"/>
      <c r="O168" s="10"/>
      <c r="P168" s="7"/>
    </row>
    <row r="169" spans="1:16" x14ac:dyDescent="0.2">
      <c r="A169" s="5"/>
      <c r="B169" s="6"/>
      <c r="C169" s="15"/>
      <c r="D169" s="13"/>
      <c r="E169" s="11"/>
      <c r="F169" s="11"/>
      <c r="G169" s="9"/>
      <c r="H169" s="9"/>
      <c r="I169" s="11"/>
      <c r="J169" s="12"/>
      <c r="K169" s="9"/>
      <c r="L169" s="7"/>
      <c r="M169" s="14"/>
      <c r="N169" s="7"/>
      <c r="O169" s="10"/>
      <c r="P169" s="7"/>
    </row>
    <row r="170" spans="1:16" x14ac:dyDescent="0.2">
      <c r="A170" s="5"/>
      <c r="B170" s="6"/>
      <c r="C170" s="15"/>
      <c r="D170" s="13"/>
      <c r="E170" s="11"/>
      <c r="F170" s="11"/>
      <c r="G170" s="9"/>
      <c r="H170" s="9"/>
      <c r="I170" s="11"/>
      <c r="J170" s="12"/>
      <c r="K170" s="9"/>
      <c r="L170" s="7"/>
      <c r="M170" s="14"/>
      <c r="N170" s="7"/>
      <c r="O170" s="10"/>
      <c r="P170" s="7"/>
    </row>
    <row r="171" spans="1:16" x14ac:dyDescent="0.2">
      <c r="A171" s="5"/>
      <c r="B171" s="6"/>
      <c r="C171" s="15"/>
      <c r="D171" s="13"/>
      <c r="E171" s="11"/>
      <c r="F171" s="11"/>
      <c r="G171" s="9"/>
      <c r="H171" s="9"/>
      <c r="I171" s="11"/>
      <c r="J171" s="12"/>
      <c r="K171" s="9"/>
      <c r="L171" s="7"/>
      <c r="M171" s="14"/>
      <c r="N171" s="7"/>
      <c r="O171" s="10"/>
      <c r="P171" s="7"/>
    </row>
    <row r="172" spans="1:16" x14ac:dyDescent="0.2">
      <c r="A172" s="5"/>
      <c r="B172" s="6"/>
      <c r="C172" s="15"/>
      <c r="D172" s="13"/>
      <c r="E172" s="11"/>
      <c r="F172" s="11"/>
      <c r="G172" s="9"/>
      <c r="H172" s="9"/>
      <c r="I172" s="11"/>
      <c r="J172" s="12"/>
      <c r="K172" s="9"/>
      <c r="L172" s="7"/>
      <c r="M172" s="14"/>
      <c r="N172" s="7"/>
      <c r="O172" s="10"/>
      <c r="P172" s="7"/>
    </row>
    <row r="173" spans="1:16" x14ac:dyDescent="0.2">
      <c r="A173" s="5"/>
      <c r="B173" s="6"/>
      <c r="C173" s="15"/>
      <c r="D173" s="13"/>
      <c r="E173" s="11"/>
      <c r="F173" s="11"/>
      <c r="G173" s="9"/>
      <c r="H173" s="9"/>
      <c r="I173" s="11"/>
      <c r="J173" s="12"/>
      <c r="K173" s="9"/>
      <c r="L173" s="7"/>
      <c r="M173" s="14"/>
      <c r="N173" s="7"/>
      <c r="O173" s="10"/>
      <c r="P173" s="7"/>
    </row>
    <row r="174" spans="1:16" x14ac:dyDescent="0.2">
      <c r="A174" s="5"/>
      <c r="B174" s="6"/>
      <c r="C174" s="15"/>
      <c r="D174" s="13"/>
      <c r="E174" s="11"/>
      <c r="F174" s="11"/>
      <c r="G174" s="9"/>
      <c r="H174" s="9"/>
      <c r="I174" s="11"/>
      <c r="J174" s="12"/>
      <c r="K174" s="9"/>
      <c r="L174" s="7"/>
      <c r="M174" s="14"/>
      <c r="N174" s="7"/>
      <c r="O174" s="10"/>
      <c r="P174" s="7"/>
    </row>
    <row r="175" spans="1:16" x14ac:dyDescent="0.2">
      <c r="A175" s="5"/>
      <c r="B175" s="6"/>
      <c r="C175" s="15"/>
      <c r="D175" s="13"/>
      <c r="E175" s="11"/>
      <c r="F175" s="11"/>
      <c r="G175" s="9"/>
      <c r="H175" s="9"/>
      <c r="I175" s="11"/>
      <c r="J175" s="12"/>
      <c r="K175" s="9"/>
      <c r="L175" s="7"/>
      <c r="M175" s="14"/>
      <c r="N175" s="7"/>
      <c r="O175" s="10"/>
      <c r="P175" s="7"/>
    </row>
    <row r="176" spans="1:16" x14ac:dyDescent="0.2">
      <c r="A176" s="5"/>
      <c r="B176" s="6"/>
      <c r="C176" s="15"/>
      <c r="D176" s="13"/>
      <c r="E176" s="11"/>
      <c r="F176" s="11"/>
      <c r="G176" s="9"/>
      <c r="H176" s="9"/>
      <c r="I176" s="11"/>
      <c r="J176" s="12"/>
      <c r="K176" s="9"/>
      <c r="L176" s="7"/>
      <c r="M176" s="14"/>
      <c r="N176" s="7"/>
      <c r="O176" s="10"/>
      <c r="P176" s="7"/>
    </row>
    <row r="177" spans="1:16" x14ac:dyDescent="0.2">
      <c r="A177" s="5"/>
      <c r="B177" s="6"/>
      <c r="C177" s="15"/>
      <c r="D177" s="13"/>
      <c r="E177" s="11"/>
      <c r="F177" s="11"/>
      <c r="G177" s="9"/>
      <c r="H177" s="9"/>
      <c r="I177" s="11"/>
      <c r="J177" s="12"/>
      <c r="K177" s="9"/>
      <c r="L177" s="7"/>
      <c r="M177" s="14"/>
      <c r="N177" s="7"/>
      <c r="O177" s="10"/>
      <c r="P177" s="7"/>
    </row>
    <row r="178" spans="1:16" x14ac:dyDescent="0.2">
      <c r="A178" s="5"/>
      <c r="B178" s="6"/>
      <c r="C178" s="15"/>
      <c r="D178" s="13"/>
      <c r="E178" s="11"/>
      <c r="F178" s="11"/>
      <c r="G178" s="9"/>
      <c r="H178" s="9"/>
      <c r="I178" s="11"/>
      <c r="J178" s="12"/>
      <c r="K178" s="9"/>
      <c r="L178" s="7"/>
      <c r="M178" s="14"/>
      <c r="N178" s="7"/>
      <c r="O178" s="10"/>
      <c r="P178" s="7"/>
    </row>
    <row r="179" spans="1:16" x14ac:dyDescent="0.2">
      <c r="A179" s="5"/>
      <c r="B179" s="6"/>
      <c r="C179" s="15"/>
      <c r="D179" s="13"/>
      <c r="E179" s="11"/>
      <c r="F179" s="11"/>
      <c r="G179" s="9"/>
      <c r="H179" s="9"/>
      <c r="I179" s="11"/>
      <c r="J179" s="12"/>
      <c r="K179" s="9"/>
      <c r="L179" s="7"/>
      <c r="M179" s="14"/>
      <c r="N179" s="7"/>
      <c r="O179" s="10"/>
      <c r="P179" s="7"/>
    </row>
    <row r="180" spans="1:16" x14ac:dyDescent="0.2">
      <c r="A180" s="5"/>
      <c r="B180" s="6"/>
      <c r="C180" s="15"/>
      <c r="D180" s="13"/>
      <c r="E180" s="11"/>
      <c r="F180" s="11"/>
      <c r="G180" s="9"/>
      <c r="H180" s="9"/>
      <c r="I180" s="11"/>
      <c r="J180" s="12"/>
      <c r="K180" s="9"/>
      <c r="L180" s="7"/>
      <c r="M180" s="14"/>
      <c r="N180" s="7"/>
      <c r="O180" s="10"/>
      <c r="P180" s="7"/>
    </row>
    <row r="181" spans="1:16" x14ac:dyDescent="0.2">
      <c r="A181" s="5"/>
      <c r="B181" s="6"/>
      <c r="C181" s="15"/>
      <c r="D181" s="13"/>
      <c r="E181" s="11"/>
      <c r="F181" s="11"/>
      <c r="G181" s="9"/>
      <c r="H181" s="9"/>
      <c r="I181" s="11"/>
      <c r="J181" s="12"/>
      <c r="K181" s="9"/>
      <c r="L181" s="7"/>
      <c r="M181" s="14"/>
      <c r="N181" s="7"/>
      <c r="O181" s="10"/>
      <c r="P181" s="7"/>
    </row>
    <row r="182" spans="1:16" x14ac:dyDescent="0.2">
      <c r="A182" s="5"/>
      <c r="B182" s="6"/>
      <c r="C182" s="15"/>
      <c r="D182" s="13"/>
      <c r="E182" s="11"/>
      <c r="F182" s="11"/>
      <c r="G182" s="9"/>
      <c r="H182" s="9"/>
      <c r="I182" s="11"/>
      <c r="J182" s="12"/>
      <c r="K182" s="9"/>
      <c r="L182" s="7"/>
      <c r="M182" s="14"/>
      <c r="N182" s="7"/>
      <c r="O182" s="10"/>
      <c r="P182" s="7"/>
    </row>
    <row r="183" spans="1:16" x14ac:dyDescent="0.2">
      <c r="A183" s="5"/>
      <c r="B183" s="6"/>
      <c r="C183" s="15"/>
      <c r="D183" s="13"/>
      <c r="E183" s="11"/>
      <c r="F183" s="11"/>
      <c r="G183" s="9"/>
      <c r="H183" s="9"/>
      <c r="I183" s="11"/>
      <c r="J183" s="12"/>
      <c r="K183" s="9"/>
      <c r="L183" s="7"/>
      <c r="M183" s="14"/>
      <c r="N183" s="7"/>
      <c r="O183" s="10"/>
      <c r="P183" s="7"/>
    </row>
    <row r="184" spans="1:16" x14ac:dyDescent="0.2">
      <c r="A184" s="5"/>
      <c r="B184" s="6"/>
      <c r="C184" s="15"/>
      <c r="D184" s="13"/>
      <c r="E184" s="11"/>
      <c r="F184" s="11"/>
      <c r="G184" s="9"/>
      <c r="H184" s="9"/>
      <c r="I184" s="11"/>
      <c r="J184" s="12"/>
      <c r="K184" s="9"/>
      <c r="L184" s="7"/>
      <c r="M184" s="14"/>
      <c r="N184" s="7"/>
      <c r="O184" s="10"/>
      <c r="P184" s="7"/>
    </row>
    <row r="185" spans="1:16" x14ac:dyDescent="0.2">
      <c r="A185" s="5"/>
      <c r="B185" s="6"/>
      <c r="C185" s="15"/>
      <c r="D185" s="13"/>
      <c r="E185" s="11"/>
      <c r="F185" s="11"/>
      <c r="G185" s="9"/>
      <c r="H185" s="9"/>
      <c r="I185" s="11"/>
      <c r="J185" s="12"/>
      <c r="K185" s="9"/>
      <c r="L185" s="7"/>
      <c r="M185" s="14"/>
      <c r="N185" s="7"/>
      <c r="O185" s="10"/>
      <c r="P185" s="7"/>
    </row>
    <row r="186" spans="1:16" x14ac:dyDescent="0.2">
      <c r="A186" s="5"/>
      <c r="B186" s="6"/>
      <c r="C186" s="15"/>
      <c r="D186" s="13"/>
      <c r="E186" s="11"/>
      <c r="F186" s="11"/>
      <c r="G186" s="9"/>
      <c r="H186" s="9"/>
      <c r="I186" s="11"/>
      <c r="J186" s="12"/>
      <c r="K186" s="9"/>
      <c r="L186" s="7"/>
      <c r="M186" s="14"/>
      <c r="N186" s="7"/>
      <c r="O186" s="10"/>
      <c r="P186" s="7"/>
    </row>
    <row r="187" spans="1:16" x14ac:dyDescent="0.2">
      <c r="A187" s="5"/>
      <c r="B187" s="6"/>
      <c r="C187" s="15"/>
      <c r="D187" s="13"/>
      <c r="E187" s="11"/>
      <c r="F187" s="11"/>
      <c r="G187" s="9"/>
      <c r="H187" s="9"/>
      <c r="I187" s="11"/>
      <c r="J187" s="12"/>
      <c r="K187" s="9"/>
      <c r="L187" s="7"/>
      <c r="M187" s="14"/>
      <c r="N187" s="7"/>
      <c r="O187" s="10"/>
      <c r="P187" s="7"/>
    </row>
    <row r="188" spans="1:16" x14ac:dyDescent="0.2">
      <c r="A188" s="5"/>
      <c r="B188" s="6"/>
      <c r="C188" s="15"/>
      <c r="D188" s="13"/>
      <c r="E188" s="11"/>
      <c r="F188" s="11"/>
      <c r="G188" s="9"/>
      <c r="H188" s="9"/>
      <c r="I188" s="11"/>
      <c r="J188" s="12"/>
      <c r="K188" s="9"/>
      <c r="L188" s="7"/>
      <c r="M188" s="14"/>
      <c r="N188" s="7"/>
      <c r="O188" s="10"/>
      <c r="P188" s="7"/>
    </row>
    <row r="189" spans="1:16" x14ac:dyDescent="0.2">
      <c r="A189" s="5"/>
      <c r="B189" s="6"/>
      <c r="C189" s="15"/>
      <c r="D189" s="13"/>
      <c r="E189" s="11"/>
      <c r="F189" s="11"/>
      <c r="G189" s="9"/>
      <c r="H189" s="9"/>
      <c r="I189" s="11"/>
      <c r="J189" s="12"/>
      <c r="K189" s="9"/>
      <c r="L189" s="7"/>
      <c r="M189" s="14"/>
      <c r="N189" s="7"/>
      <c r="O189" s="10"/>
      <c r="P189" s="7"/>
    </row>
    <row r="190" spans="1:16" x14ac:dyDescent="0.2">
      <c r="A190" s="5"/>
      <c r="B190" s="6"/>
      <c r="C190" s="15"/>
      <c r="D190" s="13"/>
      <c r="E190" s="11"/>
      <c r="F190" s="11"/>
      <c r="G190" s="9"/>
      <c r="H190" s="9"/>
      <c r="I190" s="11"/>
      <c r="J190" s="12"/>
      <c r="K190" s="9"/>
      <c r="L190" s="7"/>
      <c r="M190" s="14"/>
      <c r="N190" s="7"/>
      <c r="O190" s="10"/>
      <c r="P190" s="7"/>
    </row>
    <row r="191" spans="1:16" x14ac:dyDescent="0.2">
      <c r="A191" s="5"/>
      <c r="B191" s="6"/>
      <c r="C191" s="15"/>
      <c r="D191" s="13"/>
      <c r="E191" s="11"/>
      <c r="F191" s="11"/>
      <c r="G191" s="9"/>
      <c r="H191" s="9"/>
      <c r="I191" s="11"/>
      <c r="J191" s="12"/>
      <c r="K191" s="9"/>
      <c r="L191" s="7"/>
      <c r="M191" s="14"/>
      <c r="N191" s="7"/>
      <c r="O191" s="10"/>
      <c r="P191" s="7"/>
    </row>
    <row r="192" spans="1:16" x14ac:dyDescent="0.2">
      <c r="A192" s="5"/>
      <c r="B192" s="6"/>
      <c r="C192" s="15"/>
      <c r="D192" s="13"/>
      <c r="E192" s="11"/>
      <c r="F192" s="11"/>
      <c r="G192" s="9"/>
      <c r="H192" s="9"/>
      <c r="I192" s="11"/>
      <c r="J192" s="12"/>
      <c r="K192" s="9"/>
      <c r="L192" s="7"/>
      <c r="M192" s="14"/>
      <c r="N192" s="7"/>
      <c r="O192" s="10"/>
      <c r="P192" s="7"/>
    </row>
    <row r="193" spans="1:16" x14ac:dyDescent="0.2">
      <c r="A193" s="5"/>
      <c r="B193" s="6"/>
      <c r="C193" s="15"/>
      <c r="D193" s="13"/>
      <c r="E193" s="11"/>
      <c r="F193" s="11"/>
      <c r="G193" s="9"/>
      <c r="H193" s="9"/>
      <c r="I193" s="11"/>
      <c r="J193" s="12"/>
      <c r="K193" s="9"/>
      <c r="L193" s="7"/>
      <c r="M193" s="14"/>
      <c r="N193" s="7"/>
      <c r="O193" s="10"/>
      <c r="P193" s="7"/>
    </row>
    <row r="194" spans="1:16" x14ac:dyDescent="0.2">
      <c r="A194" s="5"/>
      <c r="B194" s="6"/>
      <c r="C194" s="15"/>
      <c r="D194" s="13"/>
      <c r="E194" s="11"/>
      <c r="F194" s="11"/>
      <c r="G194" s="9"/>
      <c r="H194" s="9"/>
      <c r="I194" s="11"/>
      <c r="J194" s="12"/>
      <c r="K194" s="9"/>
      <c r="L194" s="7"/>
      <c r="M194" s="14"/>
      <c r="N194" s="7"/>
      <c r="O194" s="10"/>
      <c r="P194" s="7"/>
    </row>
    <row r="195" spans="1:16" x14ac:dyDescent="0.2">
      <c r="A195" s="5"/>
      <c r="B195" s="6"/>
      <c r="C195" s="15"/>
      <c r="D195" s="13"/>
      <c r="E195" s="11"/>
      <c r="F195" s="11"/>
      <c r="G195" s="9"/>
      <c r="H195" s="9"/>
      <c r="I195" s="11"/>
      <c r="J195" s="12"/>
      <c r="K195" s="9"/>
      <c r="L195" s="7"/>
      <c r="M195" s="14"/>
      <c r="N195" s="7"/>
      <c r="O195" s="10"/>
      <c r="P195" s="7"/>
    </row>
    <row r="196" spans="1:16" x14ac:dyDescent="0.2">
      <c r="A196" s="5"/>
      <c r="B196" s="6"/>
      <c r="C196" s="15"/>
      <c r="D196" s="13"/>
      <c r="E196" s="11"/>
      <c r="F196" s="11"/>
      <c r="G196" s="9"/>
      <c r="H196" s="9"/>
      <c r="I196" s="11"/>
      <c r="J196" s="12"/>
      <c r="K196" s="9"/>
      <c r="L196" s="7"/>
      <c r="M196" s="14"/>
      <c r="N196" s="7"/>
      <c r="O196" s="10"/>
      <c r="P196" s="7"/>
    </row>
    <row r="197" spans="1:16" x14ac:dyDescent="0.2">
      <c r="A197" s="5"/>
      <c r="B197" s="6"/>
      <c r="C197" s="15"/>
      <c r="D197" s="13"/>
      <c r="E197" s="11"/>
      <c r="F197" s="11"/>
      <c r="G197" s="9"/>
      <c r="H197" s="9"/>
      <c r="I197" s="11"/>
      <c r="J197" s="12"/>
      <c r="K197" s="9"/>
      <c r="L197" s="7"/>
      <c r="M197" s="14"/>
      <c r="N197" s="7"/>
      <c r="O197" s="10"/>
      <c r="P197" s="7"/>
    </row>
    <row r="198" spans="1:16" x14ac:dyDescent="0.2">
      <c r="A198" s="5"/>
      <c r="B198" s="6"/>
      <c r="C198" s="15"/>
      <c r="D198" s="13"/>
      <c r="E198" s="11"/>
      <c r="F198" s="11"/>
      <c r="G198" s="9"/>
      <c r="H198" s="9"/>
      <c r="I198" s="11"/>
      <c r="J198" s="12"/>
      <c r="K198" s="9"/>
      <c r="L198" s="7"/>
      <c r="M198" s="14"/>
      <c r="N198" s="7"/>
      <c r="O198" s="10"/>
      <c r="P198" s="7"/>
    </row>
    <row r="199" spans="1:16" x14ac:dyDescent="0.2">
      <c r="A199" s="5"/>
      <c r="B199" s="6"/>
      <c r="C199" s="15"/>
      <c r="D199" s="13"/>
      <c r="E199" s="11"/>
      <c r="F199" s="11"/>
      <c r="G199" s="9"/>
      <c r="H199" s="9"/>
      <c r="I199" s="11"/>
      <c r="J199" s="12"/>
      <c r="K199" s="9"/>
      <c r="L199" s="7"/>
      <c r="M199" s="14"/>
      <c r="N199" s="7"/>
      <c r="O199" s="10"/>
      <c r="P199" s="7"/>
    </row>
    <row r="200" spans="1:16" x14ac:dyDescent="0.2">
      <c r="A200" s="5"/>
      <c r="B200" s="6"/>
      <c r="C200" s="15"/>
      <c r="D200" s="13"/>
      <c r="E200" s="11"/>
      <c r="F200" s="11"/>
      <c r="G200" s="9"/>
      <c r="H200" s="9"/>
      <c r="I200" s="11"/>
      <c r="J200" s="12"/>
      <c r="K200" s="9"/>
      <c r="L200" s="7"/>
      <c r="M200" s="14"/>
      <c r="N200" s="7"/>
      <c r="O200" s="10"/>
      <c r="P200" s="7"/>
    </row>
    <row r="201" spans="1:16" x14ac:dyDescent="0.2">
      <c r="A201" s="5"/>
      <c r="B201" s="6"/>
      <c r="C201" s="15"/>
      <c r="D201" s="13"/>
      <c r="E201" s="11"/>
      <c r="F201" s="11"/>
      <c r="G201" s="9"/>
      <c r="H201" s="9"/>
      <c r="I201" s="11"/>
      <c r="J201" s="12"/>
      <c r="K201" s="9"/>
      <c r="L201" s="7"/>
      <c r="M201" s="14"/>
      <c r="N201" s="7"/>
      <c r="O201" s="10"/>
      <c r="P201" s="7"/>
    </row>
    <row r="202" spans="1:16" x14ac:dyDescent="0.2">
      <c r="A202" s="5"/>
      <c r="B202" s="6"/>
      <c r="C202" s="15"/>
      <c r="D202" s="13"/>
      <c r="E202" s="11"/>
      <c r="F202" s="11"/>
      <c r="G202" s="9"/>
      <c r="H202" s="9"/>
      <c r="I202" s="11"/>
      <c r="J202" s="12"/>
      <c r="K202" s="9"/>
      <c r="L202" s="7"/>
      <c r="M202" s="14"/>
      <c r="N202" s="7"/>
      <c r="O202" s="10"/>
      <c r="P202" s="7"/>
    </row>
    <row r="203" spans="1:16" x14ac:dyDescent="0.2">
      <c r="A203" s="5"/>
      <c r="B203" s="6"/>
      <c r="C203" s="15"/>
      <c r="D203" s="13"/>
      <c r="E203" s="11"/>
      <c r="F203" s="11"/>
      <c r="G203" s="9"/>
      <c r="H203" s="9"/>
      <c r="I203" s="11"/>
      <c r="J203" s="12"/>
      <c r="K203" s="9"/>
      <c r="L203" s="7"/>
      <c r="M203" s="14"/>
      <c r="N203" s="7"/>
      <c r="O203" s="10"/>
      <c r="P203" s="7"/>
    </row>
    <row r="204" spans="1:16" x14ac:dyDescent="0.2">
      <c r="A204" s="5"/>
      <c r="B204" s="6"/>
      <c r="C204" s="15"/>
      <c r="D204" s="13"/>
      <c r="E204" s="11"/>
      <c r="F204" s="11"/>
      <c r="G204" s="9"/>
      <c r="H204" s="9"/>
      <c r="I204" s="11"/>
      <c r="J204" s="12"/>
      <c r="K204" s="9"/>
      <c r="L204" s="7"/>
      <c r="M204" s="14"/>
      <c r="N204" s="7"/>
      <c r="O204" s="10"/>
      <c r="P204" s="7"/>
    </row>
    <row r="205" spans="1:16" x14ac:dyDescent="0.2">
      <c r="A205" s="5"/>
      <c r="B205" s="6"/>
      <c r="C205" s="15"/>
      <c r="D205" s="13"/>
      <c r="E205" s="11"/>
      <c r="F205" s="11"/>
      <c r="G205" s="9"/>
      <c r="H205" s="9"/>
      <c r="I205" s="11"/>
      <c r="J205" s="12"/>
      <c r="K205" s="9"/>
      <c r="L205" s="7"/>
      <c r="M205" s="14"/>
      <c r="N205" s="7"/>
      <c r="O205" s="10"/>
      <c r="P205" s="7"/>
    </row>
    <row r="206" spans="1:16" x14ac:dyDescent="0.2">
      <c r="A206" s="5"/>
      <c r="B206" s="6"/>
      <c r="C206" s="15"/>
      <c r="D206" s="13"/>
      <c r="E206" s="11"/>
      <c r="F206" s="11"/>
      <c r="G206" s="9"/>
      <c r="H206" s="9"/>
      <c r="I206" s="11"/>
      <c r="J206" s="12"/>
      <c r="K206" s="9"/>
      <c r="L206" s="7"/>
      <c r="M206" s="14"/>
      <c r="N206" s="7"/>
      <c r="O206" s="10"/>
      <c r="P206" s="7"/>
    </row>
    <row r="207" spans="1:16" x14ac:dyDescent="0.2">
      <c r="A207" s="5"/>
      <c r="B207" s="6"/>
      <c r="C207" s="15"/>
      <c r="D207" s="13"/>
      <c r="E207" s="11"/>
      <c r="F207" s="11"/>
      <c r="G207" s="9"/>
      <c r="H207" s="9"/>
      <c r="I207" s="11"/>
      <c r="J207" s="12"/>
      <c r="K207" s="9"/>
      <c r="L207" s="7"/>
      <c r="M207" s="14"/>
      <c r="N207" s="7"/>
      <c r="O207" s="10"/>
      <c r="P207" s="7"/>
    </row>
    <row r="208" spans="1:16" x14ac:dyDescent="0.2">
      <c r="A208" s="5"/>
      <c r="B208" s="6"/>
      <c r="C208" s="15"/>
      <c r="D208" s="13"/>
      <c r="E208" s="11"/>
      <c r="F208" s="11"/>
      <c r="G208" s="9"/>
      <c r="H208" s="9"/>
      <c r="I208" s="11"/>
      <c r="J208" s="12"/>
      <c r="K208" s="9"/>
      <c r="L208" s="7"/>
      <c r="M208" s="14"/>
      <c r="N208" s="7"/>
      <c r="O208" s="10"/>
      <c r="P208" s="7"/>
    </row>
    <row r="209" spans="1:16" x14ac:dyDescent="0.2">
      <c r="A209" s="5"/>
      <c r="B209" s="6"/>
      <c r="C209" s="15"/>
      <c r="D209" s="13"/>
      <c r="E209" s="11"/>
      <c r="F209" s="11"/>
      <c r="G209" s="9"/>
      <c r="H209" s="9"/>
      <c r="I209" s="11"/>
      <c r="J209" s="12"/>
      <c r="K209" s="9"/>
      <c r="L209" s="7"/>
      <c r="M209" s="14"/>
      <c r="N209" s="7"/>
      <c r="O209" s="10"/>
      <c r="P209" s="7"/>
    </row>
    <row r="210" spans="1:16" x14ac:dyDescent="0.2">
      <c r="A210" s="5"/>
      <c r="B210" s="6"/>
      <c r="C210" s="15"/>
      <c r="D210" s="13"/>
      <c r="E210" s="11"/>
      <c r="F210" s="11"/>
      <c r="G210" s="9"/>
      <c r="H210" s="9"/>
      <c r="I210" s="11"/>
      <c r="J210" s="12"/>
      <c r="K210" s="9"/>
      <c r="L210" s="7"/>
      <c r="M210" s="14"/>
      <c r="N210" s="7"/>
      <c r="O210" s="10"/>
      <c r="P210" s="7"/>
    </row>
    <row r="211" spans="1:16" x14ac:dyDescent="0.2">
      <c r="A211" s="5"/>
      <c r="B211" s="6"/>
      <c r="C211" s="15"/>
      <c r="D211" s="13"/>
      <c r="E211" s="11"/>
      <c r="F211" s="11"/>
      <c r="G211" s="9"/>
      <c r="H211" s="9"/>
      <c r="I211" s="11"/>
      <c r="J211" s="12"/>
      <c r="K211" s="9"/>
      <c r="L211" s="7"/>
      <c r="M211" s="14"/>
      <c r="N211" s="7"/>
      <c r="O211" s="10"/>
      <c r="P211" s="7"/>
    </row>
    <row r="212" spans="1:16" x14ac:dyDescent="0.2">
      <c r="A212" s="5"/>
      <c r="B212" s="6"/>
      <c r="C212" s="15"/>
      <c r="D212" s="13"/>
      <c r="E212" s="11"/>
      <c r="F212" s="11"/>
      <c r="G212" s="9"/>
      <c r="H212" s="9"/>
      <c r="I212" s="11"/>
      <c r="J212" s="12"/>
      <c r="K212" s="9"/>
      <c r="L212" s="7"/>
      <c r="M212" s="14"/>
      <c r="N212" s="7"/>
      <c r="O212" s="10"/>
      <c r="P212" s="7"/>
    </row>
    <row r="213" spans="1:16" x14ac:dyDescent="0.2">
      <c r="A213" s="5"/>
      <c r="B213" s="6"/>
      <c r="C213" s="15"/>
      <c r="D213" s="13"/>
      <c r="E213" s="11"/>
      <c r="F213" s="11"/>
      <c r="G213" s="9"/>
      <c r="H213" s="9"/>
      <c r="I213" s="11"/>
      <c r="J213" s="12"/>
      <c r="K213" s="9"/>
      <c r="L213" s="7"/>
      <c r="M213" s="14"/>
      <c r="N213" s="7"/>
      <c r="O213" s="10"/>
      <c r="P213" s="7"/>
    </row>
    <row r="214" spans="1:16" x14ac:dyDescent="0.2">
      <c r="A214" s="5"/>
      <c r="B214" s="6"/>
      <c r="C214" s="15"/>
      <c r="D214" s="13"/>
      <c r="E214" s="11"/>
      <c r="F214" s="11"/>
      <c r="G214" s="9"/>
      <c r="H214" s="9"/>
      <c r="I214" s="11"/>
      <c r="J214" s="12"/>
      <c r="K214" s="9"/>
      <c r="L214" s="7"/>
      <c r="M214" s="14"/>
      <c r="N214" s="7"/>
      <c r="O214" s="10"/>
      <c r="P214" s="7"/>
    </row>
    <row r="215" spans="1:16" x14ac:dyDescent="0.2">
      <c r="A215" s="5"/>
      <c r="B215" s="6"/>
      <c r="C215" s="15"/>
      <c r="D215" s="13"/>
      <c r="E215" s="11"/>
      <c r="F215" s="11"/>
      <c r="G215" s="9"/>
      <c r="H215" s="9"/>
      <c r="I215" s="11"/>
      <c r="J215" s="12"/>
      <c r="K215" s="9"/>
      <c r="L215" s="7"/>
      <c r="M215" s="14"/>
      <c r="N215" s="7"/>
      <c r="O215" s="10"/>
      <c r="P215" s="7"/>
    </row>
    <row r="216" spans="1:16" x14ac:dyDescent="0.2">
      <c r="A216" s="5"/>
      <c r="B216" s="6"/>
      <c r="C216" s="15"/>
      <c r="D216" s="13"/>
      <c r="E216" s="11"/>
      <c r="F216" s="11"/>
      <c r="G216" s="9"/>
      <c r="H216" s="9"/>
      <c r="I216" s="11"/>
      <c r="J216" s="12"/>
      <c r="K216" s="9"/>
      <c r="L216" s="7"/>
      <c r="M216" s="14"/>
      <c r="N216" s="7"/>
      <c r="O216" s="10"/>
      <c r="P216" s="7"/>
    </row>
    <row r="217" spans="1:16" x14ac:dyDescent="0.2">
      <c r="A217" s="5"/>
      <c r="B217" s="6"/>
      <c r="C217" s="15"/>
      <c r="D217" s="13"/>
      <c r="E217" s="11"/>
      <c r="F217" s="11"/>
      <c r="G217" s="9"/>
      <c r="H217" s="9"/>
      <c r="I217" s="11"/>
      <c r="J217" s="12"/>
      <c r="K217" s="9"/>
      <c r="L217" s="7"/>
      <c r="M217" s="14"/>
      <c r="N217" s="7"/>
      <c r="O217" s="10"/>
      <c r="P217" s="7"/>
    </row>
    <row r="218" spans="1:16" x14ac:dyDescent="0.2">
      <c r="A218" s="5"/>
      <c r="B218" s="6"/>
      <c r="C218" s="15"/>
      <c r="D218" s="13"/>
      <c r="E218" s="11"/>
      <c r="F218" s="11"/>
      <c r="G218" s="9"/>
      <c r="H218" s="9"/>
      <c r="I218" s="11"/>
      <c r="J218" s="12"/>
      <c r="K218" s="9"/>
      <c r="L218" s="7"/>
      <c r="M218" s="14"/>
      <c r="N218" s="7"/>
      <c r="O218" s="10"/>
      <c r="P218" s="7"/>
    </row>
    <row r="219" spans="1:16" x14ac:dyDescent="0.2">
      <c r="A219" s="5"/>
      <c r="B219" s="6"/>
      <c r="C219" s="15"/>
      <c r="D219" s="13"/>
      <c r="E219" s="11"/>
      <c r="F219" s="11"/>
      <c r="G219" s="9"/>
      <c r="H219" s="9"/>
      <c r="I219" s="11"/>
      <c r="J219" s="12"/>
      <c r="K219" s="9"/>
      <c r="L219" s="7"/>
      <c r="M219" s="14"/>
      <c r="N219" s="7"/>
      <c r="O219" s="10"/>
      <c r="P219" s="7"/>
    </row>
    <row r="220" spans="1:16" x14ac:dyDescent="0.2">
      <c r="A220" s="5"/>
      <c r="B220" s="6"/>
      <c r="C220" s="15"/>
      <c r="D220" s="13"/>
      <c r="E220" s="11"/>
      <c r="F220" s="11"/>
      <c r="G220" s="9"/>
      <c r="H220" s="9"/>
      <c r="I220" s="11"/>
      <c r="J220" s="12"/>
      <c r="K220" s="9"/>
      <c r="L220" s="7"/>
      <c r="M220" s="14"/>
      <c r="N220" s="7"/>
      <c r="O220" s="10"/>
      <c r="P220" s="7"/>
    </row>
    <row r="221" spans="1:16" x14ac:dyDescent="0.2">
      <c r="A221" s="5"/>
      <c r="B221" s="6"/>
      <c r="C221" s="15"/>
      <c r="D221" s="13"/>
      <c r="E221" s="11"/>
      <c r="F221" s="11"/>
      <c r="G221" s="9"/>
      <c r="H221" s="9"/>
      <c r="I221" s="11"/>
      <c r="J221" s="12"/>
      <c r="K221" s="9"/>
      <c r="L221" s="7"/>
      <c r="M221" s="14"/>
      <c r="N221" s="7"/>
      <c r="O221" s="10"/>
      <c r="P221" s="7"/>
    </row>
    <row r="222" spans="1:16" x14ac:dyDescent="0.2">
      <c r="A222" s="5"/>
      <c r="B222" s="6"/>
      <c r="C222" s="15"/>
      <c r="D222" s="13"/>
      <c r="E222" s="11"/>
      <c r="F222" s="11"/>
      <c r="G222" s="9"/>
      <c r="H222" s="9"/>
      <c r="I222" s="11"/>
      <c r="J222" s="12"/>
      <c r="K222" s="9"/>
      <c r="L222" s="7"/>
      <c r="M222" s="14"/>
      <c r="N222" s="7"/>
      <c r="O222" s="10"/>
      <c r="P222" s="7"/>
    </row>
    <row r="223" spans="1:16" x14ac:dyDescent="0.2">
      <c r="A223" s="5"/>
      <c r="B223" s="6"/>
      <c r="C223" s="15"/>
      <c r="D223" s="13"/>
      <c r="E223" s="11"/>
      <c r="F223" s="11"/>
      <c r="G223" s="9"/>
      <c r="H223" s="9"/>
      <c r="I223" s="11"/>
      <c r="J223" s="12"/>
      <c r="K223" s="9"/>
      <c r="L223" s="7"/>
      <c r="M223" s="14"/>
      <c r="N223" s="7"/>
      <c r="O223" s="10"/>
      <c r="P223" s="7"/>
    </row>
    <row r="224" spans="1:16" x14ac:dyDescent="0.2">
      <c r="A224" s="5"/>
      <c r="B224" s="6"/>
      <c r="C224" s="15"/>
      <c r="D224" s="13"/>
      <c r="E224" s="11"/>
      <c r="F224" s="11"/>
      <c r="G224" s="9"/>
      <c r="H224" s="9"/>
      <c r="I224" s="11"/>
      <c r="J224" s="12"/>
      <c r="K224" s="9"/>
      <c r="L224" s="7"/>
      <c r="M224" s="14"/>
      <c r="N224" s="7"/>
      <c r="O224" s="10"/>
      <c r="P224" s="7"/>
    </row>
    <row r="225" spans="1:16" x14ac:dyDescent="0.2">
      <c r="A225" s="5"/>
      <c r="B225" s="6"/>
      <c r="C225" s="15"/>
      <c r="D225" s="13"/>
      <c r="E225" s="11"/>
      <c r="F225" s="11"/>
      <c r="G225" s="9"/>
      <c r="H225" s="9"/>
      <c r="I225" s="11"/>
      <c r="J225" s="12"/>
      <c r="K225" s="9"/>
      <c r="L225" s="7"/>
      <c r="M225" s="14"/>
      <c r="N225" s="7"/>
      <c r="O225" s="10"/>
      <c r="P225" s="7"/>
    </row>
    <row r="226" spans="1:16" x14ac:dyDescent="0.2">
      <c r="A226" s="5"/>
      <c r="B226" s="6"/>
      <c r="C226" s="15"/>
      <c r="D226" s="13"/>
      <c r="E226" s="11"/>
      <c r="F226" s="11"/>
      <c r="G226" s="9"/>
      <c r="H226" s="9"/>
      <c r="I226" s="11"/>
      <c r="J226" s="12"/>
      <c r="K226" s="9"/>
      <c r="L226" s="7"/>
      <c r="M226" s="14"/>
      <c r="N226" s="7"/>
      <c r="O226" s="10"/>
      <c r="P226" s="7"/>
    </row>
    <row r="227" spans="1:16" x14ac:dyDescent="0.2">
      <c r="A227" s="5"/>
      <c r="B227" s="6"/>
      <c r="C227" s="15"/>
      <c r="D227" s="13"/>
      <c r="E227" s="11"/>
      <c r="F227" s="11"/>
      <c r="G227" s="9"/>
      <c r="H227" s="9"/>
      <c r="I227" s="11"/>
      <c r="J227" s="12"/>
      <c r="K227" s="9"/>
      <c r="L227" s="7"/>
      <c r="M227" s="14"/>
      <c r="N227" s="7"/>
      <c r="O227" s="10"/>
      <c r="P227" s="7"/>
    </row>
    <row r="228" spans="1:16" x14ac:dyDescent="0.2">
      <c r="A228" s="5"/>
      <c r="B228" s="6"/>
      <c r="C228" s="15"/>
      <c r="D228" s="13"/>
      <c r="E228" s="11"/>
      <c r="F228" s="11"/>
      <c r="G228" s="9"/>
      <c r="H228" s="9"/>
      <c r="I228" s="11"/>
      <c r="J228" s="12"/>
      <c r="K228" s="9"/>
      <c r="L228" s="7"/>
      <c r="M228" s="14"/>
      <c r="N228" s="7"/>
      <c r="O228" s="10"/>
      <c r="P228" s="7"/>
    </row>
    <row r="229" spans="1:16" x14ac:dyDescent="0.2">
      <c r="A229" s="5"/>
      <c r="B229" s="6"/>
      <c r="C229" s="15"/>
      <c r="D229" s="13"/>
      <c r="E229" s="11"/>
      <c r="F229" s="11"/>
      <c r="G229" s="9"/>
      <c r="H229" s="9"/>
      <c r="I229" s="11"/>
      <c r="J229" s="12"/>
      <c r="K229" s="9"/>
      <c r="L229" s="7"/>
      <c r="M229" s="14"/>
      <c r="N229" s="7"/>
      <c r="O229" s="10"/>
      <c r="P229" s="7"/>
    </row>
    <row r="230" spans="1:16" x14ac:dyDescent="0.2">
      <c r="A230" s="5"/>
      <c r="B230" s="6"/>
      <c r="C230" s="15"/>
      <c r="D230" s="13"/>
      <c r="E230" s="11"/>
      <c r="F230" s="11"/>
      <c r="G230" s="9"/>
      <c r="H230" s="9"/>
      <c r="I230" s="11"/>
      <c r="J230" s="12"/>
      <c r="K230" s="9"/>
      <c r="L230" s="7"/>
      <c r="M230" s="14"/>
      <c r="N230" s="7"/>
      <c r="O230" s="10"/>
      <c r="P230" s="7"/>
    </row>
    <row r="231" spans="1:16" x14ac:dyDescent="0.2">
      <c r="A231" s="5"/>
      <c r="B231" s="6"/>
      <c r="C231" s="15"/>
      <c r="D231" s="13"/>
      <c r="E231" s="11"/>
      <c r="F231" s="11"/>
      <c r="G231" s="9"/>
      <c r="H231" s="9"/>
      <c r="I231" s="11"/>
      <c r="J231" s="12"/>
      <c r="K231" s="9"/>
      <c r="L231" s="7"/>
      <c r="M231" s="14"/>
      <c r="N231" s="7"/>
      <c r="O231" s="10"/>
      <c r="P231" s="7"/>
    </row>
    <row r="232" spans="1:16" x14ac:dyDescent="0.2">
      <c r="A232" s="5"/>
      <c r="B232" s="6"/>
      <c r="C232" s="15"/>
      <c r="D232" s="13"/>
      <c r="E232" s="11"/>
      <c r="F232" s="11"/>
      <c r="G232" s="9"/>
      <c r="H232" s="9"/>
      <c r="I232" s="11"/>
      <c r="J232" s="12"/>
      <c r="K232" s="9"/>
      <c r="L232" s="7"/>
      <c r="M232" s="14"/>
      <c r="N232" s="7"/>
      <c r="O232" s="10"/>
      <c r="P232" s="7"/>
    </row>
    <row r="233" spans="1:16" x14ac:dyDescent="0.2">
      <c r="A233" s="5"/>
      <c r="B233" s="6"/>
      <c r="C233" s="15"/>
      <c r="D233" s="13"/>
      <c r="E233" s="11"/>
      <c r="F233" s="11"/>
      <c r="G233" s="9"/>
      <c r="H233" s="9"/>
      <c r="I233" s="11"/>
      <c r="J233" s="12"/>
      <c r="K233" s="9"/>
      <c r="L233" s="7"/>
      <c r="M233" s="14"/>
      <c r="N233" s="7"/>
      <c r="O233" s="10"/>
      <c r="P233" s="7"/>
    </row>
    <row r="234" spans="1:16" x14ac:dyDescent="0.2">
      <c r="A234" s="5"/>
      <c r="B234" s="6"/>
      <c r="C234" s="15"/>
      <c r="D234" s="13"/>
      <c r="E234" s="11"/>
      <c r="F234" s="11"/>
      <c r="G234" s="9"/>
      <c r="H234" s="9"/>
      <c r="I234" s="11"/>
      <c r="J234" s="12"/>
      <c r="K234" s="9"/>
      <c r="L234" s="7"/>
      <c r="M234" s="14"/>
      <c r="N234" s="7"/>
      <c r="O234" s="10"/>
      <c r="P234" s="7"/>
    </row>
    <row r="235" spans="1:16" x14ac:dyDescent="0.2">
      <c r="A235" s="5"/>
      <c r="B235" s="6"/>
      <c r="C235" s="15"/>
      <c r="D235" s="13"/>
      <c r="E235" s="11"/>
      <c r="F235" s="11"/>
      <c r="G235" s="9"/>
      <c r="H235" s="9"/>
      <c r="I235" s="11"/>
      <c r="J235" s="12"/>
      <c r="K235" s="9"/>
      <c r="L235" s="7"/>
      <c r="M235" s="14"/>
      <c r="N235" s="7"/>
      <c r="O235" s="10"/>
      <c r="P235" s="7"/>
    </row>
    <row r="236" spans="1:16" x14ac:dyDescent="0.2">
      <c r="A236" s="5"/>
      <c r="B236" s="6"/>
      <c r="C236" s="15"/>
      <c r="D236" s="13"/>
      <c r="E236" s="11"/>
      <c r="F236" s="11"/>
      <c r="G236" s="9"/>
      <c r="H236" s="9"/>
      <c r="I236" s="11"/>
      <c r="J236" s="12"/>
      <c r="K236" s="9"/>
      <c r="L236" s="7"/>
      <c r="M236" s="14"/>
      <c r="N236" s="7"/>
      <c r="O236" s="10"/>
      <c r="P236" s="7"/>
    </row>
    <row r="237" spans="1:16" x14ac:dyDescent="0.2">
      <c r="A237" s="5"/>
      <c r="B237" s="6"/>
      <c r="C237" s="15"/>
      <c r="D237" s="13"/>
      <c r="E237" s="11"/>
      <c r="F237" s="11"/>
      <c r="G237" s="9"/>
      <c r="H237" s="9"/>
      <c r="I237" s="11"/>
      <c r="J237" s="12"/>
      <c r="K237" s="9"/>
      <c r="L237" s="7"/>
      <c r="M237" s="14"/>
      <c r="N237" s="7"/>
      <c r="O237" s="10"/>
      <c r="P237" s="7"/>
    </row>
    <row r="238" spans="1:16" x14ac:dyDescent="0.2">
      <c r="A238" s="5"/>
      <c r="B238" s="6"/>
      <c r="C238" s="15"/>
      <c r="D238" s="13"/>
      <c r="E238" s="11"/>
      <c r="F238" s="11"/>
      <c r="G238" s="9"/>
      <c r="H238" s="9"/>
      <c r="I238" s="11"/>
      <c r="J238" s="12"/>
      <c r="K238" s="9"/>
      <c r="L238" s="7"/>
      <c r="M238" s="14"/>
      <c r="N238" s="7"/>
      <c r="O238" s="10"/>
      <c r="P238" s="7"/>
    </row>
    <row r="239" spans="1:16" x14ac:dyDescent="0.2">
      <c r="A239" s="5"/>
      <c r="B239" s="6"/>
      <c r="C239" s="15"/>
      <c r="D239" s="13"/>
      <c r="E239" s="11"/>
      <c r="F239" s="11"/>
      <c r="G239" s="9"/>
      <c r="H239" s="9"/>
      <c r="I239" s="11"/>
      <c r="J239" s="12"/>
      <c r="K239" s="9"/>
      <c r="L239" s="7"/>
      <c r="M239" s="14"/>
      <c r="N239" s="7"/>
      <c r="O239" s="10"/>
      <c r="P239" s="7"/>
    </row>
    <row r="240" spans="1:16" x14ac:dyDescent="0.2">
      <c r="A240" s="5"/>
      <c r="B240" s="6"/>
      <c r="C240" s="15"/>
      <c r="D240" s="13"/>
      <c r="E240" s="11"/>
      <c r="F240" s="11"/>
      <c r="G240" s="9"/>
      <c r="H240" s="9"/>
      <c r="I240" s="11"/>
      <c r="J240" s="12"/>
      <c r="K240" s="9"/>
      <c r="L240" s="7"/>
      <c r="M240" s="14"/>
      <c r="N240" s="7"/>
      <c r="O240" s="10"/>
      <c r="P240" s="7"/>
    </row>
    <row r="241" spans="1:16" x14ac:dyDescent="0.2">
      <c r="A241" s="5"/>
      <c r="B241" s="6"/>
      <c r="C241" s="15"/>
      <c r="D241" s="13"/>
      <c r="E241" s="11"/>
      <c r="F241" s="11"/>
      <c r="G241" s="9"/>
      <c r="H241" s="9"/>
      <c r="I241" s="11"/>
      <c r="J241" s="12"/>
      <c r="K241" s="9"/>
      <c r="L241" s="7"/>
      <c r="M241" s="14"/>
      <c r="N241" s="7"/>
      <c r="O241" s="10"/>
      <c r="P241" s="7"/>
    </row>
    <row r="242" spans="1:16" x14ac:dyDescent="0.2">
      <c r="A242" s="5"/>
      <c r="B242" s="6"/>
      <c r="C242" s="15"/>
      <c r="D242" s="13"/>
      <c r="E242" s="11"/>
      <c r="F242" s="11"/>
      <c r="G242" s="9"/>
      <c r="H242" s="9"/>
      <c r="I242" s="11"/>
      <c r="J242" s="12"/>
      <c r="K242" s="9"/>
      <c r="L242" s="7"/>
      <c r="M242" s="14"/>
      <c r="N242" s="7"/>
      <c r="O242" s="10"/>
      <c r="P242" s="7"/>
    </row>
    <row r="243" spans="1:16" x14ac:dyDescent="0.2">
      <c r="A243" s="5"/>
      <c r="B243" s="6"/>
      <c r="C243" s="15"/>
      <c r="D243" s="13"/>
      <c r="E243" s="11"/>
      <c r="F243" s="11"/>
      <c r="G243" s="9"/>
      <c r="H243" s="9"/>
      <c r="I243" s="11"/>
      <c r="J243" s="12"/>
      <c r="K243" s="9"/>
      <c r="L243" s="7"/>
      <c r="M243" s="14"/>
      <c r="N243" s="7"/>
      <c r="O243" s="10"/>
      <c r="P243" s="7"/>
    </row>
    <row r="244" spans="1:16" x14ac:dyDescent="0.2">
      <c r="A244" s="5"/>
      <c r="B244" s="6"/>
      <c r="C244" s="15"/>
      <c r="D244" s="13"/>
      <c r="E244" s="11"/>
      <c r="F244" s="11"/>
      <c r="G244" s="9"/>
      <c r="H244" s="9"/>
      <c r="I244" s="11"/>
      <c r="J244" s="12"/>
      <c r="K244" s="9"/>
      <c r="L244" s="7"/>
      <c r="M244" s="14"/>
      <c r="N244" s="7"/>
      <c r="O244" s="10"/>
      <c r="P244" s="7"/>
    </row>
    <row r="245" spans="1:16" x14ac:dyDescent="0.2">
      <c r="A245" s="5"/>
      <c r="B245" s="6"/>
      <c r="C245" s="15"/>
      <c r="D245" s="13"/>
      <c r="E245" s="11"/>
      <c r="F245" s="11"/>
      <c r="G245" s="9"/>
      <c r="H245" s="9"/>
      <c r="I245" s="11"/>
      <c r="J245" s="12"/>
      <c r="K245" s="9"/>
      <c r="L245" s="7"/>
      <c r="M245" s="14"/>
      <c r="N245" s="7"/>
      <c r="O245" s="10"/>
      <c r="P245" s="7"/>
    </row>
    <row r="246" spans="1:16" x14ac:dyDescent="0.2">
      <c r="A246" s="5"/>
      <c r="B246" s="6"/>
      <c r="C246" s="15"/>
      <c r="D246" s="13"/>
      <c r="E246" s="11"/>
      <c r="F246" s="11"/>
      <c r="G246" s="9"/>
      <c r="H246" s="9"/>
      <c r="I246" s="11"/>
      <c r="J246" s="12"/>
      <c r="K246" s="9"/>
      <c r="L246" s="7"/>
      <c r="M246" s="14"/>
      <c r="N246" s="7"/>
      <c r="O246" s="10"/>
      <c r="P246" s="7"/>
    </row>
    <row r="247" spans="1:16" x14ac:dyDescent="0.2">
      <c r="A247" s="5"/>
      <c r="B247" s="6"/>
      <c r="C247" s="15"/>
      <c r="D247" s="13"/>
      <c r="E247" s="11"/>
      <c r="F247" s="11"/>
      <c r="G247" s="9"/>
      <c r="H247" s="9"/>
      <c r="I247" s="11"/>
      <c r="J247" s="12"/>
      <c r="K247" s="9"/>
      <c r="L247" s="7"/>
      <c r="M247" s="14"/>
      <c r="N247" s="7"/>
      <c r="O247" s="10"/>
      <c r="P247" s="7"/>
    </row>
    <row r="248" spans="1:16" x14ac:dyDescent="0.2">
      <c r="A248" s="5"/>
      <c r="B248" s="6"/>
      <c r="C248" s="15"/>
      <c r="D248" s="13"/>
      <c r="E248" s="11"/>
      <c r="F248" s="11"/>
      <c r="G248" s="9"/>
      <c r="H248" s="9"/>
      <c r="I248" s="11"/>
      <c r="J248" s="12"/>
      <c r="K248" s="9"/>
      <c r="L248" s="7"/>
      <c r="M248" s="14"/>
      <c r="N248" s="7"/>
      <c r="O248" s="10"/>
      <c r="P248" s="7"/>
    </row>
    <row r="249" spans="1:16" x14ac:dyDescent="0.2">
      <c r="A249" s="5"/>
      <c r="B249" s="6"/>
      <c r="C249" s="15"/>
      <c r="D249" s="13"/>
      <c r="E249" s="11"/>
      <c r="F249" s="11"/>
      <c r="G249" s="9"/>
      <c r="H249" s="9"/>
      <c r="I249" s="11"/>
      <c r="J249" s="12"/>
      <c r="K249" s="9"/>
      <c r="L249" s="7"/>
      <c r="M249" s="14"/>
      <c r="N249" s="7"/>
      <c r="O249" s="10"/>
      <c r="P249" s="7"/>
    </row>
    <row r="250" spans="1:16" x14ac:dyDescent="0.2">
      <c r="A250" s="5"/>
      <c r="B250" s="6"/>
      <c r="C250" s="15"/>
      <c r="D250" s="13"/>
      <c r="E250" s="11"/>
      <c r="F250" s="11"/>
      <c r="G250" s="9"/>
      <c r="H250" s="9"/>
      <c r="I250" s="11"/>
      <c r="J250" s="12"/>
      <c r="K250" s="9"/>
      <c r="L250" s="7"/>
      <c r="M250" s="14"/>
      <c r="N250" s="7"/>
      <c r="O250" s="10"/>
      <c r="P250" s="7"/>
    </row>
    <row r="251" spans="1:16" x14ac:dyDescent="0.2">
      <c r="A251" s="5"/>
      <c r="B251" s="6"/>
      <c r="C251" s="15"/>
      <c r="D251" s="13"/>
      <c r="E251" s="11"/>
      <c r="F251" s="11"/>
      <c r="G251" s="9"/>
      <c r="H251" s="9"/>
      <c r="I251" s="11"/>
      <c r="J251" s="12"/>
      <c r="K251" s="9"/>
      <c r="L251" s="7"/>
      <c r="M251" s="14"/>
      <c r="N251" s="7"/>
      <c r="O251" s="10"/>
      <c r="P251" s="7"/>
    </row>
    <row r="252" spans="1:16" x14ac:dyDescent="0.2">
      <c r="A252" s="5"/>
      <c r="B252" s="6"/>
      <c r="C252" s="15"/>
      <c r="D252" s="13"/>
      <c r="E252" s="11"/>
      <c r="F252" s="11"/>
      <c r="G252" s="9"/>
      <c r="H252" s="9"/>
      <c r="I252" s="11"/>
      <c r="J252" s="12"/>
      <c r="K252" s="9"/>
      <c r="L252" s="7"/>
      <c r="M252" s="14"/>
      <c r="N252" s="7"/>
      <c r="O252" s="10"/>
      <c r="P252" s="7"/>
    </row>
    <row r="253" spans="1:16" x14ac:dyDescent="0.2">
      <c r="A253" s="5"/>
      <c r="B253" s="6"/>
      <c r="C253" s="15"/>
      <c r="D253" s="13"/>
      <c r="E253" s="11"/>
      <c r="F253" s="11"/>
      <c r="G253" s="9"/>
      <c r="H253" s="9"/>
      <c r="I253" s="11"/>
      <c r="J253" s="12"/>
      <c r="K253" s="9"/>
      <c r="L253" s="7"/>
      <c r="M253" s="14"/>
      <c r="N253" s="7"/>
      <c r="O253" s="10"/>
      <c r="P253" s="7"/>
    </row>
    <row r="254" spans="1:16" x14ac:dyDescent="0.2">
      <c r="A254" s="5"/>
      <c r="B254" s="6"/>
      <c r="C254" s="15"/>
      <c r="D254" s="13"/>
      <c r="E254" s="11"/>
      <c r="F254" s="11"/>
      <c r="G254" s="9"/>
      <c r="H254" s="9"/>
      <c r="I254" s="11"/>
      <c r="J254" s="12"/>
      <c r="K254" s="9"/>
      <c r="L254" s="7"/>
      <c r="M254" s="14"/>
      <c r="N254" s="7"/>
      <c r="O254" s="10"/>
      <c r="P254" s="7"/>
    </row>
    <row r="255" spans="1:16" x14ac:dyDescent="0.2">
      <c r="A255" s="5"/>
      <c r="B255" s="6"/>
      <c r="C255" s="15"/>
      <c r="D255" s="13"/>
      <c r="E255" s="11"/>
      <c r="F255" s="11"/>
      <c r="G255" s="9"/>
      <c r="H255" s="9"/>
      <c r="I255" s="11"/>
      <c r="J255" s="12"/>
      <c r="K255" s="9"/>
      <c r="L255" s="7"/>
      <c r="M255" s="14"/>
      <c r="N255" s="7"/>
      <c r="O255" s="10"/>
      <c r="P255" s="7"/>
    </row>
    <row r="256" spans="1:16" x14ac:dyDescent="0.2">
      <c r="A256" s="5"/>
      <c r="B256" s="6"/>
      <c r="C256" s="15"/>
      <c r="D256" s="13"/>
      <c r="E256" s="11"/>
      <c r="F256" s="11"/>
      <c r="G256" s="9"/>
      <c r="H256" s="9"/>
      <c r="I256" s="11"/>
      <c r="J256" s="12"/>
      <c r="K256" s="9"/>
      <c r="L256" s="7"/>
      <c r="M256" s="14"/>
      <c r="N256" s="7"/>
      <c r="O256" s="10"/>
      <c r="P256" s="7"/>
    </row>
    <row r="257" spans="1:16" x14ac:dyDescent="0.2">
      <c r="A257" s="5"/>
      <c r="B257" s="6"/>
      <c r="C257" s="15"/>
      <c r="D257" s="13"/>
      <c r="E257" s="11"/>
      <c r="F257" s="11"/>
      <c r="G257" s="9"/>
      <c r="H257" s="9"/>
      <c r="I257" s="11"/>
      <c r="J257" s="12"/>
      <c r="K257" s="9"/>
      <c r="L257" s="7"/>
      <c r="M257" s="14"/>
      <c r="N257" s="7"/>
      <c r="O257" s="10"/>
      <c r="P257" s="7"/>
    </row>
    <row r="258" spans="1:16" x14ac:dyDescent="0.2">
      <c r="A258" s="5"/>
      <c r="B258" s="6"/>
      <c r="C258" s="15"/>
      <c r="D258" s="13"/>
      <c r="E258" s="11"/>
      <c r="F258" s="11"/>
      <c r="G258" s="9"/>
      <c r="H258" s="9"/>
      <c r="I258" s="11"/>
      <c r="J258" s="12"/>
      <c r="K258" s="9"/>
      <c r="L258" s="7"/>
      <c r="M258" s="14"/>
      <c r="N258" s="7"/>
      <c r="O258" s="10"/>
      <c r="P258" s="7"/>
    </row>
    <row r="259" spans="1:16" x14ac:dyDescent="0.2">
      <c r="A259" s="5"/>
      <c r="B259" s="6"/>
      <c r="C259" s="15"/>
      <c r="D259" s="13"/>
      <c r="E259" s="11"/>
      <c r="F259" s="11"/>
      <c r="G259" s="9"/>
      <c r="H259" s="9"/>
      <c r="I259" s="11"/>
      <c r="J259" s="12"/>
      <c r="K259" s="9"/>
      <c r="L259" s="7"/>
      <c r="M259" s="14"/>
      <c r="N259" s="7"/>
      <c r="O259" s="10"/>
      <c r="P259" s="7"/>
    </row>
    <row r="260" spans="1:16" x14ac:dyDescent="0.2">
      <c r="A260" s="5"/>
      <c r="B260" s="6"/>
      <c r="C260" s="15"/>
      <c r="D260" s="13"/>
      <c r="E260" s="11"/>
      <c r="F260" s="11"/>
      <c r="G260" s="9"/>
      <c r="H260" s="9"/>
      <c r="I260" s="11"/>
      <c r="J260" s="12"/>
      <c r="K260" s="9"/>
      <c r="L260" s="7"/>
      <c r="M260" s="14"/>
      <c r="N260" s="7"/>
      <c r="O260" s="10"/>
      <c r="P260" s="7"/>
    </row>
    <row r="261" spans="1:16" x14ac:dyDescent="0.2">
      <c r="A261" s="5"/>
      <c r="B261" s="6"/>
      <c r="C261" s="15"/>
      <c r="D261" s="13"/>
      <c r="E261" s="11"/>
      <c r="F261" s="11"/>
      <c r="G261" s="9"/>
      <c r="H261" s="9"/>
      <c r="I261" s="11"/>
      <c r="J261" s="12"/>
      <c r="K261" s="9"/>
      <c r="L261" s="7"/>
      <c r="M261" s="14"/>
      <c r="N261" s="7"/>
      <c r="O261" s="10"/>
      <c r="P261" s="7"/>
    </row>
    <row r="262" spans="1:16" x14ac:dyDescent="0.2">
      <c r="A262" s="5"/>
      <c r="B262" s="6"/>
      <c r="C262" s="15"/>
      <c r="D262" s="13"/>
      <c r="E262" s="11"/>
      <c r="F262" s="11"/>
      <c r="G262" s="9"/>
      <c r="H262" s="9"/>
      <c r="I262" s="11"/>
      <c r="J262" s="12"/>
      <c r="K262" s="9"/>
      <c r="L262" s="7"/>
      <c r="M262" s="14"/>
      <c r="N262" s="7"/>
      <c r="O262" s="10"/>
      <c r="P262" s="7"/>
    </row>
    <row r="263" spans="1:16" x14ac:dyDescent="0.2">
      <c r="A263" s="5"/>
      <c r="B263" s="6"/>
      <c r="C263" s="15"/>
      <c r="D263" s="13"/>
      <c r="E263" s="11"/>
      <c r="F263" s="11"/>
      <c r="G263" s="9"/>
      <c r="H263" s="9"/>
      <c r="I263" s="11"/>
      <c r="J263" s="12"/>
      <c r="K263" s="9"/>
      <c r="L263" s="7"/>
      <c r="M263" s="14"/>
      <c r="N263" s="7"/>
      <c r="O263" s="10"/>
      <c r="P263" s="7"/>
    </row>
    <row r="264" spans="1:16" x14ac:dyDescent="0.2">
      <c r="A264" s="5"/>
      <c r="B264" s="6"/>
      <c r="C264" s="15"/>
      <c r="D264" s="13"/>
      <c r="E264" s="11"/>
      <c r="F264" s="11"/>
      <c r="G264" s="9"/>
      <c r="H264" s="9"/>
      <c r="I264" s="11"/>
      <c r="J264" s="12"/>
      <c r="K264" s="9"/>
      <c r="L264" s="7"/>
      <c r="M264" s="14"/>
      <c r="N264" s="7"/>
      <c r="O264" s="10"/>
      <c r="P264" s="7"/>
    </row>
    <row r="265" spans="1:16" x14ac:dyDescent="0.2">
      <c r="A265" s="5"/>
      <c r="B265" s="6"/>
      <c r="C265" s="15"/>
      <c r="D265" s="13"/>
      <c r="E265" s="11"/>
      <c r="F265" s="11"/>
      <c r="G265" s="9"/>
      <c r="H265" s="9"/>
      <c r="I265" s="11"/>
      <c r="J265" s="12"/>
      <c r="K265" s="9"/>
      <c r="L265" s="7"/>
      <c r="M265" s="14"/>
      <c r="N265" s="7"/>
      <c r="O265" s="10"/>
      <c r="P265" s="7"/>
    </row>
    <row r="266" spans="1:16" x14ac:dyDescent="0.2">
      <c r="A266" s="5"/>
      <c r="B266" s="6"/>
      <c r="C266" s="15"/>
      <c r="D266" s="13"/>
      <c r="E266" s="11"/>
      <c r="F266" s="11"/>
      <c r="G266" s="9"/>
      <c r="H266" s="9"/>
      <c r="I266" s="11"/>
      <c r="J266" s="12"/>
      <c r="K266" s="9"/>
      <c r="L266" s="7"/>
      <c r="M266" s="14"/>
      <c r="N266" s="7"/>
      <c r="O266" s="10"/>
      <c r="P266" s="7"/>
    </row>
    <row r="267" spans="1:16" x14ac:dyDescent="0.2">
      <c r="A267" s="5"/>
      <c r="B267" s="6"/>
      <c r="C267" s="15"/>
      <c r="D267" s="13"/>
      <c r="E267" s="11"/>
      <c r="F267" s="11"/>
      <c r="G267" s="9"/>
      <c r="H267" s="9"/>
      <c r="I267" s="11"/>
      <c r="J267" s="12"/>
      <c r="K267" s="9"/>
      <c r="L267" s="7"/>
      <c r="M267" s="14"/>
      <c r="N267" s="7"/>
      <c r="O267" s="10"/>
      <c r="P267" s="7"/>
    </row>
    <row r="268" spans="1:16" x14ac:dyDescent="0.2">
      <c r="A268" s="5"/>
      <c r="B268" s="6"/>
      <c r="C268" s="15"/>
      <c r="D268" s="13"/>
      <c r="E268" s="11"/>
      <c r="F268" s="11"/>
      <c r="G268" s="9"/>
      <c r="H268" s="9"/>
      <c r="I268" s="11"/>
      <c r="J268" s="12"/>
      <c r="K268" s="9"/>
      <c r="L268" s="7"/>
      <c r="M268" s="14"/>
      <c r="N268" s="7"/>
      <c r="O268" s="10"/>
      <c r="P268" s="7"/>
    </row>
    <row r="269" spans="1:16" x14ac:dyDescent="0.2">
      <c r="A269" s="5"/>
      <c r="B269" s="6"/>
      <c r="C269" s="15"/>
      <c r="D269" s="13"/>
      <c r="E269" s="11"/>
      <c r="F269" s="11"/>
      <c r="G269" s="9"/>
      <c r="H269" s="9"/>
      <c r="I269" s="11"/>
      <c r="J269" s="12"/>
      <c r="K269" s="9"/>
      <c r="L269" s="7"/>
      <c r="M269" s="14"/>
      <c r="N269" s="7"/>
      <c r="O269" s="10"/>
      <c r="P269" s="7"/>
    </row>
    <row r="270" spans="1:16" x14ac:dyDescent="0.2">
      <c r="A270" s="5"/>
      <c r="B270" s="6"/>
      <c r="C270" s="15"/>
      <c r="D270" s="13"/>
      <c r="E270" s="11"/>
      <c r="F270" s="11"/>
      <c r="G270" s="9"/>
      <c r="H270" s="9"/>
      <c r="I270" s="11"/>
      <c r="J270" s="12"/>
      <c r="K270" s="9"/>
      <c r="L270" s="7"/>
      <c r="M270" s="14"/>
      <c r="N270" s="7"/>
      <c r="O270" s="10"/>
      <c r="P270" s="7"/>
    </row>
    <row r="271" spans="1:16" x14ac:dyDescent="0.2">
      <c r="A271" s="5"/>
      <c r="B271" s="6"/>
      <c r="C271" s="15"/>
      <c r="D271" s="13"/>
      <c r="E271" s="11"/>
      <c r="F271" s="11"/>
      <c r="G271" s="9"/>
      <c r="H271" s="9"/>
      <c r="I271" s="11"/>
      <c r="J271" s="12"/>
      <c r="K271" s="9"/>
      <c r="L271" s="7"/>
      <c r="M271" s="14"/>
      <c r="N271" s="7"/>
      <c r="O271" s="10"/>
      <c r="P271" s="7"/>
    </row>
    <row r="272" spans="1:16" x14ac:dyDescent="0.2">
      <c r="A272" s="5"/>
      <c r="B272" s="6"/>
      <c r="C272" s="15"/>
      <c r="D272" s="13"/>
      <c r="E272" s="11"/>
      <c r="F272" s="11"/>
      <c r="G272" s="9"/>
      <c r="H272" s="9"/>
      <c r="I272" s="11"/>
      <c r="J272" s="12"/>
      <c r="K272" s="9"/>
      <c r="L272" s="7"/>
      <c r="M272" s="14"/>
      <c r="N272" s="7"/>
      <c r="O272" s="10"/>
      <c r="P272" s="7"/>
    </row>
    <row r="273" spans="1:16" x14ac:dyDescent="0.2">
      <c r="A273" s="5"/>
      <c r="B273" s="6"/>
      <c r="C273" s="15"/>
      <c r="D273" s="13"/>
      <c r="E273" s="11"/>
      <c r="F273" s="11"/>
      <c r="G273" s="9"/>
      <c r="H273" s="9"/>
      <c r="I273" s="11"/>
      <c r="J273" s="12"/>
      <c r="K273" s="9"/>
      <c r="L273" s="7"/>
      <c r="M273" s="14"/>
      <c r="N273" s="7"/>
      <c r="O273" s="10"/>
      <c r="P273" s="7"/>
    </row>
    <row r="274" spans="1:16" x14ac:dyDescent="0.2">
      <c r="A274" s="5"/>
      <c r="B274" s="6"/>
      <c r="C274" s="15"/>
      <c r="D274" s="13"/>
      <c r="E274" s="11"/>
      <c r="F274" s="11"/>
      <c r="G274" s="9"/>
      <c r="H274" s="9"/>
      <c r="I274" s="11"/>
      <c r="J274" s="12"/>
      <c r="K274" s="9"/>
      <c r="L274" s="7"/>
      <c r="M274" s="14"/>
      <c r="N274" s="7"/>
      <c r="O274" s="10"/>
      <c r="P274" s="7"/>
    </row>
    <row r="275" spans="1:16" x14ac:dyDescent="0.2">
      <c r="A275" s="5"/>
      <c r="B275" s="6"/>
      <c r="C275" s="15"/>
      <c r="D275" s="13"/>
      <c r="E275" s="11"/>
      <c r="F275" s="11"/>
      <c r="G275" s="9"/>
      <c r="H275" s="9"/>
      <c r="I275" s="11"/>
      <c r="J275" s="12"/>
      <c r="K275" s="9"/>
      <c r="L275" s="7"/>
      <c r="M275" s="14"/>
      <c r="N275" s="7"/>
      <c r="O275" s="10"/>
      <c r="P275" s="7"/>
    </row>
    <row r="276" spans="1:16" x14ac:dyDescent="0.2">
      <c r="A276" s="5"/>
      <c r="B276" s="6"/>
      <c r="C276" s="15"/>
      <c r="D276" s="13"/>
      <c r="E276" s="11"/>
      <c r="F276" s="11"/>
      <c r="G276" s="9"/>
      <c r="H276" s="9"/>
      <c r="I276" s="11"/>
      <c r="J276" s="12"/>
      <c r="K276" s="9"/>
      <c r="L276" s="7"/>
      <c r="M276" s="14"/>
      <c r="N276" s="7"/>
      <c r="O276" s="10"/>
      <c r="P276" s="7"/>
    </row>
    <row r="277" spans="1:16" x14ac:dyDescent="0.2">
      <c r="A277" s="5"/>
      <c r="B277" s="6"/>
      <c r="C277" s="15"/>
      <c r="D277" s="13"/>
      <c r="E277" s="11"/>
      <c r="F277" s="11"/>
      <c r="G277" s="9"/>
      <c r="H277" s="9"/>
      <c r="I277" s="11"/>
      <c r="J277" s="12"/>
      <c r="K277" s="9"/>
      <c r="L277" s="7"/>
      <c r="M277" s="14"/>
      <c r="N277" s="7"/>
      <c r="O277" s="10"/>
      <c r="P277" s="7"/>
    </row>
    <row r="278" spans="1:16" x14ac:dyDescent="0.2">
      <c r="A278" s="5"/>
      <c r="B278" s="6"/>
      <c r="C278" s="15"/>
      <c r="D278" s="13"/>
      <c r="E278" s="11"/>
      <c r="F278" s="11"/>
      <c r="G278" s="9"/>
      <c r="H278" s="9"/>
      <c r="I278" s="11"/>
      <c r="J278" s="12"/>
      <c r="K278" s="9"/>
      <c r="L278" s="7"/>
      <c r="M278" s="14"/>
      <c r="N278" s="7"/>
      <c r="O278" s="10"/>
      <c r="P278" s="7"/>
    </row>
    <row r="279" spans="1:16" x14ac:dyDescent="0.2">
      <c r="A279" s="5"/>
      <c r="B279" s="6"/>
      <c r="C279" s="15"/>
      <c r="D279" s="13"/>
      <c r="E279" s="11"/>
      <c r="F279" s="11"/>
      <c r="G279" s="9"/>
      <c r="H279" s="9"/>
      <c r="I279" s="11"/>
      <c r="J279" s="12"/>
      <c r="K279" s="9"/>
      <c r="L279" s="7"/>
      <c r="M279" s="14"/>
      <c r="N279" s="7"/>
      <c r="O279" s="10"/>
      <c r="P279" s="7"/>
    </row>
    <row r="280" spans="1:16" x14ac:dyDescent="0.2">
      <c r="A280" s="5"/>
      <c r="B280" s="6"/>
      <c r="C280" s="15"/>
      <c r="D280" s="13"/>
      <c r="E280" s="11"/>
      <c r="F280" s="11"/>
      <c r="G280" s="9"/>
      <c r="H280" s="9"/>
      <c r="I280" s="11"/>
      <c r="J280" s="12"/>
      <c r="K280" s="9"/>
      <c r="L280" s="7"/>
      <c r="M280" s="14"/>
      <c r="N280" s="7"/>
      <c r="O280" s="10"/>
      <c r="P280" s="7"/>
    </row>
    <row r="281" spans="1:16" x14ac:dyDescent="0.2">
      <c r="A281" s="5"/>
      <c r="B281" s="6"/>
      <c r="C281" s="15"/>
      <c r="D281" s="13"/>
      <c r="E281" s="11"/>
      <c r="F281" s="11"/>
      <c r="G281" s="9"/>
      <c r="H281" s="9"/>
      <c r="I281" s="11"/>
      <c r="J281" s="12"/>
      <c r="K281" s="9"/>
      <c r="L281" s="7"/>
      <c r="M281" s="14"/>
      <c r="N281" s="7"/>
      <c r="O281" s="10"/>
      <c r="P281" s="7"/>
    </row>
    <row r="282" spans="1:16" x14ac:dyDescent="0.2">
      <c r="A282" s="5"/>
      <c r="B282" s="6"/>
      <c r="C282" s="15"/>
      <c r="D282" s="13"/>
      <c r="E282" s="11"/>
      <c r="F282" s="11"/>
      <c r="G282" s="9"/>
      <c r="H282" s="9"/>
      <c r="I282" s="11"/>
      <c r="J282" s="12"/>
      <c r="K282" s="9"/>
      <c r="L282" s="7"/>
      <c r="M282" s="14"/>
      <c r="N282" s="7"/>
      <c r="O282" s="10"/>
      <c r="P282" s="7"/>
    </row>
    <row r="283" spans="1:16" x14ac:dyDescent="0.2">
      <c r="A283" s="5"/>
      <c r="B283" s="6"/>
      <c r="C283" s="15"/>
      <c r="D283" s="13"/>
      <c r="E283" s="11"/>
      <c r="F283" s="11"/>
      <c r="G283" s="9"/>
      <c r="H283" s="9"/>
      <c r="I283" s="11"/>
      <c r="J283" s="12"/>
      <c r="K283" s="9"/>
      <c r="L283" s="7"/>
      <c r="M283" s="14"/>
      <c r="N283" s="7"/>
      <c r="O283" s="10"/>
      <c r="P283" s="7"/>
    </row>
    <row r="284" spans="1:16" x14ac:dyDescent="0.2">
      <c r="A284" s="5"/>
      <c r="B284" s="6"/>
      <c r="C284" s="15"/>
      <c r="D284" s="13"/>
      <c r="E284" s="11"/>
      <c r="F284" s="11"/>
      <c r="G284" s="9"/>
      <c r="H284" s="9"/>
      <c r="I284" s="11"/>
      <c r="J284" s="12"/>
      <c r="K284" s="9"/>
      <c r="L284" s="7"/>
      <c r="M284" s="14"/>
      <c r="N284" s="7"/>
      <c r="O284" s="10"/>
      <c r="P284" s="7"/>
    </row>
    <row r="285" spans="1:16" x14ac:dyDescent="0.2">
      <c r="A285" s="5"/>
      <c r="B285" s="6"/>
      <c r="C285" s="15"/>
      <c r="D285" s="13"/>
      <c r="E285" s="11"/>
      <c r="F285" s="11"/>
      <c r="G285" s="9"/>
      <c r="H285" s="9"/>
      <c r="I285" s="11"/>
      <c r="J285" s="12"/>
      <c r="K285" s="9"/>
      <c r="L285" s="7"/>
      <c r="M285" s="14"/>
      <c r="N285" s="7"/>
      <c r="O285" s="10"/>
      <c r="P285" s="7"/>
    </row>
    <row r="286" spans="1:16" x14ac:dyDescent="0.2">
      <c r="A286" s="5"/>
      <c r="B286" s="6"/>
      <c r="C286" s="15"/>
      <c r="D286" s="13"/>
      <c r="E286" s="11"/>
      <c r="F286" s="11"/>
      <c r="G286" s="9"/>
      <c r="H286" s="9"/>
      <c r="I286" s="11"/>
      <c r="J286" s="12"/>
      <c r="K286" s="9"/>
      <c r="L286" s="7"/>
      <c r="M286" s="14"/>
      <c r="N286" s="7"/>
      <c r="O286" s="10"/>
      <c r="P286" s="7"/>
    </row>
    <row r="287" spans="1:16" x14ac:dyDescent="0.2">
      <c r="A287" s="5"/>
      <c r="B287" s="6"/>
      <c r="C287" s="15"/>
      <c r="D287" s="13"/>
      <c r="E287" s="11"/>
      <c r="F287" s="11"/>
      <c r="G287" s="9"/>
      <c r="H287" s="9"/>
      <c r="I287" s="11"/>
      <c r="J287" s="12"/>
      <c r="K287" s="9"/>
      <c r="L287" s="7"/>
      <c r="M287" s="14"/>
      <c r="N287" s="7"/>
      <c r="O287" s="10"/>
      <c r="P287" s="7"/>
    </row>
    <row r="288" spans="1:16" x14ac:dyDescent="0.2">
      <c r="A288" s="5"/>
      <c r="B288" s="6"/>
      <c r="C288" s="15"/>
      <c r="D288" s="13"/>
      <c r="E288" s="11"/>
      <c r="F288" s="11"/>
      <c r="G288" s="9"/>
      <c r="H288" s="9"/>
      <c r="I288" s="11"/>
      <c r="J288" s="12"/>
      <c r="K288" s="9"/>
      <c r="L288" s="7"/>
      <c r="M288" s="14"/>
      <c r="N288" s="7"/>
      <c r="O288" s="10"/>
      <c r="P288" s="7"/>
    </row>
    <row r="289" spans="1:16" x14ac:dyDescent="0.2">
      <c r="A289" s="5"/>
      <c r="B289" s="6"/>
      <c r="C289" s="15"/>
      <c r="D289" s="13"/>
      <c r="E289" s="11"/>
      <c r="F289" s="11"/>
      <c r="G289" s="9"/>
      <c r="H289" s="9"/>
      <c r="I289" s="11"/>
      <c r="J289" s="12"/>
      <c r="K289" s="9"/>
      <c r="L289" s="7"/>
      <c r="M289" s="14"/>
      <c r="N289" s="7"/>
      <c r="O289" s="10"/>
      <c r="P289" s="7"/>
    </row>
    <row r="290" spans="1:16" x14ac:dyDescent="0.2">
      <c r="A290" s="5"/>
      <c r="B290" s="6"/>
      <c r="C290" s="15"/>
      <c r="D290" s="13"/>
      <c r="E290" s="11"/>
      <c r="F290" s="11"/>
      <c r="G290" s="9"/>
      <c r="H290" s="9"/>
      <c r="I290" s="11"/>
      <c r="J290" s="12"/>
      <c r="K290" s="9"/>
      <c r="L290" s="7"/>
      <c r="M290" s="14"/>
      <c r="N290" s="7"/>
      <c r="O290" s="10"/>
      <c r="P290" s="7"/>
    </row>
    <row r="291" spans="1:16" x14ac:dyDescent="0.2">
      <c r="A291" s="5"/>
      <c r="B291" s="6"/>
      <c r="C291" s="15"/>
      <c r="D291" s="13"/>
      <c r="E291" s="11"/>
      <c r="F291" s="11"/>
      <c r="G291" s="9"/>
      <c r="H291" s="9"/>
      <c r="I291" s="11"/>
      <c r="J291" s="12"/>
      <c r="K291" s="9"/>
      <c r="L291" s="7"/>
      <c r="M291" s="14"/>
      <c r="N291" s="7"/>
      <c r="O291" s="10"/>
      <c r="P291" s="7"/>
    </row>
    <row r="292" spans="1:16" x14ac:dyDescent="0.2">
      <c r="A292" s="5"/>
      <c r="B292" s="6"/>
      <c r="C292" s="15"/>
      <c r="D292" s="13"/>
      <c r="E292" s="11"/>
      <c r="F292" s="11"/>
      <c r="G292" s="9"/>
      <c r="H292" s="9"/>
      <c r="I292" s="11"/>
      <c r="J292" s="12"/>
      <c r="K292" s="9"/>
      <c r="L292" s="7"/>
      <c r="M292" s="14"/>
      <c r="N292" s="7"/>
      <c r="O292" s="10"/>
      <c r="P292" s="7"/>
    </row>
    <row r="293" spans="1:16" x14ac:dyDescent="0.2">
      <c r="A293" s="5"/>
      <c r="B293" s="6"/>
      <c r="C293" s="15"/>
      <c r="D293" s="13"/>
      <c r="E293" s="11"/>
      <c r="F293" s="11"/>
      <c r="G293" s="9"/>
      <c r="H293" s="9"/>
      <c r="I293" s="11"/>
      <c r="J293" s="12"/>
      <c r="K293" s="9"/>
      <c r="L293" s="7"/>
      <c r="M293" s="14"/>
      <c r="N293" s="7"/>
      <c r="O293" s="10"/>
      <c r="P293" s="7"/>
    </row>
    <row r="294" spans="1:16" x14ac:dyDescent="0.2">
      <c r="A294" s="5"/>
      <c r="B294" s="6"/>
      <c r="C294" s="15"/>
      <c r="D294" s="13"/>
      <c r="E294" s="11"/>
      <c r="F294" s="11"/>
      <c r="G294" s="9"/>
      <c r="H294" s="9"/>
      <c r="I294" s="11"/>
      <c r="J294" s="12"/>
      <c r="K294" s="9"/>
      <c r="L294" s="7"/>
      <c r="M294" s="14"/>
      <c r="N294" s="7"/>
      <c r="O294" s="10"/>
      <c r="P294" s="7"/>
    </row>
    <row r="295" spans="1:16" x14ac:dyDescent="0.2">
      <c r="A295" s="5"/>
      <c r="B295" s="6"/>
      <c r="C295" s="15"/>
      <c r="D295" s="13"/>
      <c r="E295" s="11"/>
      <c r="F295" s="11"/>
      <c r="G295" s="9"/>
      <c r="H295" s="9"/>
      <c r="I295" s="11"/>
      <c r="J295" s="12"/>
      <c r="K295" s="9"/>
      <c r="L295" s="7"/>
      <c r="M295" s="14"/>
      <c r="N295" s="7"/>
      <c r="O295" s="10"/>
      <c r="P295" s="7"/>
    </row>
    <row r="296" spans="1:16" x14ac:dyDescent="0.2">
      <c r="A296" s="5"/>
      <c r="B296" s="6"/>
      <c r="C296" s="15"/>
      <c r="D296" s="13"/>
      <c r="E296" s="11"/>
      <c r="F296" s="11"/>
      <c r="G296" s="9"/>
      <c r="H296" s="9"/>
      <c r="I296" s="11"/>
      <c r="J296" s="12"/>
      <c r="K296" s="9"/>
      <c r="L296" s="7"/>
      <c r="M296" s="14"/>
      <c r="N296" s="7"/>
      <c r="O296" s="10"/>
      <c r="P296" s="7"/>
    </row>
    <row r="297" spans="1:16" x14ac:dyDescent="0.2">
      <c r="A297" s="5"/>
      <c r="B297" s="6"/>
      <c r="C297" s="15"/>
      <c r="D297" s="13"/>
      <c r="E297" s="11"/>
      <c r="F297" s="11"/>
      <c r="G297" s="9"/>
      <c r="H297" s="9"/>
      <c r="I297" s="11"/>
      <c r="J297" s="12"/>
      <c r="K297" s="9"/>
      <c r="L297" s="7"/>
      <c r="M297" s="14"/>
      <c r="N297" s="7"/>
      <c r="O297" s="10"/>
      <c r="P297" s="7"/>
    </row>
    <row r="298" spans="1:16" x14ac:dyDescent="0.2">
      <c r="A298" s="5"/>
      <c r="B298" s="6"/>
      <c r="C298" s="15"/>
      <c r="D298" s="13"/>
      <c r="E298" s="11"/>
      <c r="F298" s="11"/>
      <c r="G298" s="9"/>
      <c r="H298" s="9"/>
      <c r="I298" s="11"/>
      <c r="J298" s="12"/>
      <c r="K298" s="9"/>
      <c r="L298" s="7"/>
      <c r="M298" s="14"/>
      <c r="N298" s="7"/>
      <c r="O298" s="10"/>
      <c r="P298" s="7"/>
    </row>
    <row r="299" spans="1:16" x14ac:dyDescent="0.2">
      <c r="A299" s="5"/>
      <c r="B299" s="6"/>
      <c r="C299" s="15"/>
      <c r="D299" s="13"/>
      <c r="E299" s="11"/>
      <c r="F299" s="11"/>
      <c r="G299" s="9"/>
      <c r="H299" s="9"/>
      <c r="I299" s="11"/>
      <c r="J299" s="12"/>
      <c r="K299" s="9"/>
      <c r="L299" s="7"/>
      <c r="M299" s="14"/>
      <c r="N299" s="7"/>
      <c r="O299" s="10"/>
      <c r="P299" s="7"/>
    </row>
    <row r="300" spans="1:16" x14ac:dyDescent="0.2">
      <c r="A300" s="5"/>
      <c r="B300" s="6"/>
      <c r="C300" s="15"/>
      <c r="D300" s="13"/>
      <c r="E300" s="11"/>
      <c r="F300" s="11"/>
      <c r="G300" s="9"/>
      <c r="H300" s="9"/>
      <c r="I300" s="11"/>
      <c r="J300" s="12"/>
      <c r="K300" s="9"/>
      <c r="L300" s="7"/>
      <c r="M300" s="14"/>
      <c r="N300" s="7"/>
      <c r="O300" s="10"/>
      <c r="P300" s="7"/>
    </row>
    <row r="301" spans="1:16" x14ac:dyDescent="0.2">
      <c r="A301" s="5"/>
      <c r="B301" s="6"/>
      <c r="C301" s="15"/>
      <c r="D301" s="13"/>
      <c r="E301" s="11"/>
      <c r="F301" s="11"/>
      <c r="G301" s="9"/>
      <c r="H301" s="9"/>
      <c r="I301" s="11"/>
      <c r="J301" s="12"/>
      <c r="K301" s="9"/>
      <c r="L301" s="7"/>
      <c r="M301" s="14"/>
      <c r="N301" s="7"/>
      <c r="O301" s="10"/>
      <c r="P301" s="7"/>
    </row>
    <row r="302" spans="1:16" x14ac:dyDescent="0.2">
      <c r="A302" s="5"/>
      <c r="B302" s="6"/>
      <c r="C302" s="15"/>
      <c r="D302" s="13"/>
      <c r="E302" s="11"/>
      <c r="F302" s="11"/>
      <c r="G302" s="9"/>
      <c r="H302" s="9"/>
      <c r="I302" s="11"/>
      <c r="J302" s="12"/>
      <c r="K302" s="9"/>
      <c r="L302" s="7"/>
      <c r="M302" s="14"/>
      <c r="N302" s="7"/>
      <c r="O302" s="10"/>
      <c r="P302" s="7"/>
    </row>
    <row r="303" spans="1:16" x14ac:dyDescent="0.2">
      <c r="A303" s="5"/>
      <c r="B303" s="6"/>
      <c r="C303" s="15"/>
      <c r="D303" s="13"/>
      <c r="E303" s="11"/>
      <c r="F303" s="11"/>
      <c r="G303" s="9"/>
      <c r="H303" s="9"/>
      <c r="I303" s="11"/>
      <c r="J303" s="12"/>
      <c r="K303" s="9"/>
      <c r="L303" s="7"/>
      <c r="M303" s="14"/>
      <c r="N303" s="7"/>
      <c r="O303" s="10"/>
      <c r="P303" s="7"/>
    </row>
    <row r="304" spans="1:16" x14ac:dyDescent="0.2">
      <c r="A304" s="5"/>
      <c r="B304" s="6"/>
      <c r="C304" s="15"/>
      <c r="D304" s="13"/>
      <c r="E304" s="11"/>
      <c r="F304" s="11"/>
      <c r="G304" s="9"/>
      <c r="H304" s="9"/>
      <c r="I304" s="11"/>
      <c r="J304" s="12"/>
      <c r="K304" s="9"/>
      <c r="L304" s="7"/>
      <c r="M304" s="14"/>
      <c r="N304" s="7"/>
      <c r="O304" s="10"/>
      <c r="P304" s="7"/>
    </row>
    <row r="305" spans="1:16" x14ac:dyDescent="0.2">
      <c r="A305" s="5"/>
      <c r="B305" s="6"/>
      <c r="C305" s="15"/>
      <c r="D305" s="13"/>
      <c r="E305" s="11"/>
      <c r="F305" s="11"/>
      <c r="G305" s="9"/>
      <c r="H305" s="9"/>
      <c r="I305" s="11"/>
      <c r="J305" s="12"/>
      <c r="K305" s="9"/>
      <c r="L305" s="7"/>
      <c r="M305" s="14"/>
      <c r="N305" s="7"/>
      <c r="O305" s="10"/>
      <c r="P305" s="7"/>
    </row>
    <row r="306" spans="1:16" x14ac:dyDescent="0.2">
      <c r="A306" s="5"/>
      <c r="B306" s="6"/>
      <c r="C306" s="15"/>
      <c r="D306" s="13"/>
      <c r="E306" s="11"/>
      <c r="F306" s="11"/>
      <c r="G306" s="9"/>
      <c r="H306" s="9"/>
      <c r="I306" s="11"/>
      <c r="J306" s="12"/>
      <c r="K306" s="9"/>
      <c r="L306" s="7"/>
      <c r="M306" s="14"/>
      <c r="N306" s="7"/>
      <c r="O306" s="10"/>
      <c r="P306" s="7"/>
    </row>
    <row r="307" spans="1:16" x14ac:dyDescent="0.2">
      <c r="A307" s="5"/>
      <c r="B307" s="6"/>
      <c r="C307" s="15"/>
      <c r="D307" s="13"/>
      <c r="E307" s="11"/>
      <c r="F307" s="11"/>
      <c r="G307" s="9"/>
      <c r="H307" s="9"/>
      <c r="I307" s="11"/>
      <c r="J307" s="12"/>
      <c r="K307" s="9"/>
      <c r="L307" s="7"/>
      <c r="M307" s="14"/>
      <c r="N307" s="7"/>
      <c r="O307" s="10"/>
      <c r="P307" s="7"/>
    </row>
    <row r="308" spans="1:16" x14ac:dyDescent="0.2">
      <c r="A308" s="5"/>
      <c r="B308" s="6"/>
      <c r="C308" s="15"/>
      <c r="D308" s="13"/>
      <c r="E308" s="11"/>
      <c r="F308" s="11"/>
      <c r="G308" s="9"/>
      <c r="H308" s="9"/>
      <c r="I308" s="11"/>
      <c r="J308" s="12"/>
      <c r="K308" s="9"/>
      <c r="L308" s="7"/>
      <c r="M308" s="14"/>
      <c r="N308" s="7"/>
      <c r="O308" s="10"/>
      <c r="P308" s="7"/>
    </row>
    <row r="309" spans="1:16" x14ac:dyDescent="0.2">
      <c r="A309" s="5"/>
      <c r="B309" s="6"/>
      <c r="C309" s="15"/>
      <c r="D309" s="13"/>
      <c r="E309" s="11"/>
      <c r="F309" s="11"/>
      <c r="G309" s="9"/>
      <c r="H309" s="9"/>
      <c r="I309" s="11"/>
      <c r="J309" s="12"/>
      <c r="K309" s="9"/>
      <c r="L309" s="7"/>
      <c r="M309" s="14"/>
      <c r="N309" s="7"/>
      <c r="O309" s="10"/>
      <c r="P309" s="7"/>
    </row>
    <row r="310" spans="1:16" x14ac:dyDescent="0.2">
      <c r="A310" s="5"/>
      <c r="B310" s="6"/>
      <c r="C310" s="15"/>
      <c r="D310" s="13"/>
      <c r="E310" s="11"/>
      <c r="F310" s="11"/>
      <c r="G310" s="9"/>
      <c r="H310" s="9"/>
      <c r="I310" s="11"/>
      <c r="J310" s="12"/>
      <c r="K310" s="9"/>
      <c r="L310" s="7"/>
      <c r="M310" s="14"/>
      <c r="N310" s="7"/>
      <c r="O310" s="10"/>
      <c r="P310" s="7"/>
    </row>
    <row r="311" spans="1:16" x14ac:dyDescent="0.2">
      <c r="A311" s="5"/>
      <c r="B311" s="6"/>
      <c r="C311" s="15"/>
      <c r="D311" s="13"/>
      <c r="E311" s="11"/>
      <c r="F311" s="11"/>
      <c r="G311" s="9"/>
      <c r="H311" s="9"/>
      <c r="I311" s="11"/>
      <c r="J311" s="12"/>
      <c r="K311" s="9"/>
      <c r="L311" s="7"/>
      <c r="M311" s="14"/>
      <c r="N311" s="7"/>
      <c r="O311" s="10"/>
      <c r="P311" s="7"/>
    </row>
    <row r="312" spans="1:16" x14ac:dyDescent="0.2">
      <c r="A312" s="5"/>
      <c r="B312" s="6"/>
      <c r="C312" s="15"/>
      <c r="D312" s="13"/>
      <c r="E312" s="11"/>
      <c r="F312" s="11"/>
      <c r="G312" s="9"/>
      <c r="H312" s="9"/>
      <c r="I312" s="11"/>
      <c r="J312" s="12"/>
      <c r="K312" s="9"/>
      <c r="L312" s="7"/>
      <c r="M312" s="14"/>
      <c r="N312" s="7"/>
      <c r="O312" s="10"/>
      <c r="P312" s="7"/>
    </row>
    <row r="313" spans="1:16" x14ac:dyDescent="0.2">
      <c r="A313" s="5"/>
      <c r="B313" s="6"/>
      <c r="C313" s="15"/>
      <c r="D313" s="13"/>
      <c r="E313" s="11"/>
      <c r="F313" s="11"/>
      <c r="G313" s="9"/>
      <c r="H313" s="9"/>
      <c r="I313" s="11"/>
      <c r="J313" s="12"/>
      <c r="K313" s="9"/>
      <c r="L313" s="7"/>
      <c r="M313" s="14"/>
      <c r="N313" s="7"/>
      <c r="O313" s="10"/>
      <c r="P313" s="7"/>
    </row>
    <row r="314" spans="1:16" x14ac:dyDescent="0.2">
      <c r="A314" s="5"/>
      <c r="B314" s="6"/>
      <c r="C314" s="15"/>
      <c r="D314" s="13"/>
      <c r="E314" s="11"/>
      <c r="F314" s="11"/>
      <c r="G314" s="9"/>
      <c r="H314" s="9"/>
      <c r="I314" s="11"/>
      <c r="J314" s="12"/>
      <c r="K314" s="9"/>
      <c r="L314" s="7"/>
      <c r="M314" s="14"/>
      <c r="N314" s="7"/>
      <c r="O314" s="10"/>
      <c r="P314" s="7"/>
    </row>
    <row r="315" spans="1:16" x14ac:dyDescent="0.2">
      <c r="A315" s="5"/>
      <c r="B315" s="6"/>
      <c r="C315" s="15"/>
      <c r="D315" s="13"/>
      <c r="E315" s="11"/>
      <c r="F315" s="11"/>
      <c r="G315" s="9"/>
      <c r="H315" s="9"/>
      <c r="I315" s="11"/>
      <c r="J315" s="12"/>
      <c r="K315" s="9"/>
      <c r="L315" s="7"/>
      <c r="M315" s="14"/>
      <c r="N315" s="7"/>
      <c r="O315" s="10"/>
      <c r="P315" s="7"/>
    </row>
    <row r="316" spans="1:16" x14ac:dyDescent="0.2">
      <c r="A316" s="5"/>
      <c r="B316" s="6"/>
      <c r="C316" s="15"/>
      <c r="D316" s="13"/>
      <c r="E316" s="11"/>
      <c r="F316" s="11"/>
      <c r="G316" s="9"/>
      <c r="H316" s="9"/>
      <c r="I316" s="11"/>
      <c r="J316" s="12"/>
      <c r="K316" s="9"/>
      <c r="L316" s="7"/>
      <c r="M316" s="14"/>
      <c r="N316" s="7"/>
      <c r="O316" s="10"/>
      <c r="P316" s="7"/>
    </row>
    <row r="317" spans="1:16" x14ac:dyDescent="0.2">
      <c r="A317" s="5"/>
      <c r="B317" s="6"/>
      <c r="C317" s="15"/>
      <c r="D317" s="13"/>
      <c r="E317" s="11"/>
      <c r="F317" s="11"/>
      <c r="G317" s="9"/>
      <c r="H317" s="9"/>
      <c r="I317" s="11"/>
      <c r="J317" s="12"/>
      <c r="K317" s="9"/>
      <c r="L317" s="7"/>
      <c r="M317" s="14"/>
      <c r="N317" s="7"/>
      <c r="O317" s="10"/>
      <c r="P317" s="7"/>
    </row>
    <row r="318" spans="1:16" x14ac:dyDescent="0.2">
      <c r="A318" s="5"/>
      <c r="B318" s="6"/>
      <c r="C318" s="15"/>
      <c r="D318" s="13"/>
      <c r="E318" s="11"/>
      <c r="F318" s="11"/>
      <c r="G318" s="9"/>
      <c r="H318" s="9"/>
      <c r="I318" s="11"/>
      <c r="J318" s="12"/>
      <c r="K318" s="9"/>
      <c r="L318" s="7"/>
      <c r="M318" s="14"/>
      <c r="N318" s="7"/>
      <c r="O318" s="10"/>
      <c r="P318" s="7"/>
    </row>
    <row r="319" spans="1:16" x14ac:dyDescent="0.2">
      <c r="A319" s="5"/>
      <c r="B319" s="6"/>
      <c r="C319" s="15"/>
      <c r="D319" s="13"/>
      <c r="E319" s="11"/>
      <c r="F319" s="11"/>
      <c r="G319" s="9"/>
      <c r="H319" s="9"/>
      <c r="I319" s="11"/>
      <c r="J319" s="12"/>
      <c r="K319" s="9"/>
      <c r="L319" s="7"/>
      <c r="M319" s="14"/>
      <c r="N319" s="7"/>
      <c r="O319" s="10"/>
      <c r="P319" s="7"/>
    </row>
    <row r="320" spans="1:16" x14ac:dyDescent="0.2">
      <c r="A320" s="5"/>
      <c r="B320" s="6"/>
      <c r="C320" s="15"/>
      <c r="D320" s="13"/>
      <c r="E320" s="11"/>
      <c r="F320" s="11"/>
      <c r="G320" s="9"/>
      <c r="H320" s="9"/>
      <c r="I320" s="11"/>
      <c r="J320" s="12"/>
      <c r="K320" s="9"/>
      <c r="L320" s="7"/>
      <c r="M320" s="14"/>
      <c r="N320" s="7"/>
      <c r="O320" s="10"/>
      <c r="P320" s="7"/>
    </row>
    <row r="321" spans="1:16" x14ac:dyDescent="0.2">
      <c r="A321" s="5"/>
      <c r="B321" s="6"/>
      <c r="C321" s="15"/>
      <c r="D321" s="13"/>
      <c r="E321" s="11"/>
      <c r="F321" s="11"/>
      <c r="G321" s="9"/>
      <c r="H321" s="9"/>
      <c r="I321" s="11"/>
      <c r="J321" s="12"/>
      <c r="K321" s="9"/>
      <c r="L321" s="7"/>
      <c r="M321" s="14"/>
      <c r="N321" s="7"/>
      <c r="O321" s="10"/>
      <c r="P321" s="7"/>
    </row>
    <row r="322" spans="1:16" x14ac:dyDescent="0.2">
      <c r="A322" s="5"/>
      <c r="B322" s="6"/>
      <c r="C322" s="15"/>
      <c r="D322" s="13"/>
      <c r="E322" s="11"/>
      <c r="F322" s="11"/>
      <c r="G322" s="9"/>
      <c r="H322" s="9"/>
      <c r="I322" s="11"/>
      <c r="J322" s="12"/>
      <c r="K322" s="9"/>
      <c r="L322" s="7"/>
      <c r="M322" s="14"/>
      <c r="N322" s="7"/>
      <c r="O322" s="10"/>
      <c r="P322" s="7"/>
    </row>
    <row r="323" spans="1:16" x14ac:dyDescent="0.2">
      <c r="A323" s="5"/>
      <c r="B323" s="6"/>
      <c r="C323" s="15"/>
      <c r="D323" s="13"/>
      <c r="E323" s="11"/>
      <c r="F323" s="11"/>
      <c r="G323" s="9"/>
      <c r="H323" s="9"/>
      <c r="I323" s="11"/>
      <c r="J323" s="12"/>
      <c r="K323" s="9"/>
      <c r="L323" s="7"/>
      <c r="M323" s="14"/>
      <c r="N323" s="7"/>
      <c r="O323" s="10"/>
      <c r="P323" s="7"/>
    </row>
    <row r="324" spans="1:16" x14ac:dyDescent="0.2">
      <c r="A324" s="5"/>
      <c r="B324" s="6"/>
      <c r="C324" s="15"/>
      <c r="D324" s="13"/>
      <c r="E324" s="11"/>
      <c r="F324" s="11"/>
      <c r="G324" s="9"/>
      <c r="H324" s="9"/>
      <c r="I324" s="11"/>
      <c r="J324" s="12"/>
      <c r="K324" s="9"/>
      <c r="L324" s="7"/>
      <c r="M324" s="14"/>
      <c r="N324" s="7"/>
      <c r="O324" s="10"/>
      <c r="P324" s="7"/>
    </row>
    <row r="325" spans="1:16" x14ac:dyDescent="0.2">
      <c r="A325" s="5"/>
      <c r="B325" s="6"/>
      <c r="C325" s="15"/>
      <c r="D325" s="13"/>
      <c r="E325" s="11"/>
      <c r="F325" s="11"/>
      <c r="G325" s="9"/>
      <c r="H325" s="9"/>
      <c r="I325" s="11"/>
      <c r="J325" s="12"/>
      <c r="K325" s="9"/>
      <c r="L325" s="7"/>
      <c r="M325" s="14"/>
      <c r="N325" s="7"/>
      <c r="O325" s="10"/>
      <c r="P325" s="7"/>
    </row>
    <row r="326" spans="1:16" x14ac:dyDescent="0.2">
      <c r="A326" s="5"/>
      <c r="B326" s="6"/>
      <c r="C326" s="15"/>
      <c r="D326" s="13"/>
      <c r="E326" s="11"/>
      <c r="F326" s="11"/>
      <c r="G326" s="9"/>
      <c r="H326" s="9"/>
      <c r="I326" s="11"/>
      <c r="J326" s="12"/>
      <c r="K326" s="9"/>
      <c r="L326" s="7"/>
      <c r="M326" s="14"/>
      <c r="N326" s="7"/>
      <c r="O326" s="10"/>
      <c r="P326" s="7"/>
    </row>
    <row r="327" spans="1:16" x14ac:dyDescent="0.2">
      <c r="A327" s="5"/>
      <c r="B327" s="6"/>
      <c r="C327" s="15"/>
      <c r="D327" s="13"/>
      <c r="E327" s="11"/>
      <c r="F327" s="11"/>
      <c r="G327" s="9"/>
      <c r="H327" s="9"/>
      <c r="I327" s="11"/>
      <c r="J327" s="12"/>
      <c r="K327" s="9"/>
      <c r="L327" s="7"/>
      <c r="M327" s="14"/>
      <c r="N327" s="7"/>
      <c r="O327" s="10"/>
      <c r="P327" s="7"/>
    </row>
    <row r="328" spans="1:16" x14ac:dyDescent="0.2">
      <c r="A328" s="5"/>
      <c r="B328" s="6"/>
      <c r="C328" s="15"/>
      <c r="D328" s="13"/>
      <c r="E328" s="11"/>
      <c r="F328" s="11"/>
      <c r="G328" s="9"/>
      <c r="H328" s="9"/>
      <c r="I328" s="11"/>
      <c r="J328" s="12"/>
      <c r="K328" s="9"/>
      <c r="L328" s="7"/>
      <c r="M328" s="14"/>
      <c r="N328" s="7"/>
      <c r="O328" s="10"/>
      <c r="P328" s="7"/>
    </row>
    <row r="329" spans="1:16" x14ac:dyDescent="0.2">
      <c r="A329" s="5"/>
      <c r="B329" s="6"/>
      <c r="C329" s="15"/>
      <c r="D329" s="13"/>
      <c r="E329" s="11"/>
      <c r="F329" s="11"/>
      <c r="G329" s="9"/>
      <c r="H329" s="9"/>
      <c r="I329" s="11"/>
      <c r="J329" s="12"/>
      <c r="K329" s="9"/>
      <c r="L329" s="7"/>
      <c r="M329" s="14"/>
      <c r="N329" s="7"/>
      <c r="O329" s="10"/>
      <c r="P329" s="7"/>
    </row>
    <row r="330" spans="1:16" x14ac:dyDescent="0.2">
      <c r="A330" s="5"/>
      <c r="B330" s="6"/>
      <c r="C330" s="15"/>
      <c r="D330" s="13"/>
      <c r="E330" s="11"/>
      <c r="F330" s="11"/>
      <c r="G330" s="9"/>
      <c r="H330" s="9"/>
      <c r="I330" s="11"/>
      <c r="J330" s="12"/>
      <c r="K330" s="9"/>
      <c r="L330" s="7"/>
      <c r="M330" s="14"/>
      <c r="N330" s="7"/>
      <c r="O330" s="10"/>
      <c r="P330" s="7"/>
    </row>
    <row r="331" spans="1:16" x14ac:dyDescent="0.2">
      <c r="A331" s="5"/>
      <c r="B331" s="6"/>
      <c r="C331" s="15"/>
      <c r="D331" s="13"/>
      <c r="E331" s="11"/>
      <c r="F331" s="11"/>
      <c r="G331" s="9"/>
      <c r="H331" s="9"/>
      <c r="I331" s="11"/>
      <c r="J331" s="12"/>
      <c r="K331" s="9"/>
      <c r="L331" s="7"/>
      <c r="M331" s="14"/>
      <c r="N331" s="7"/>
      <c r="O331" s="10"/>
      <c r="P331" s="7"/>
    </row>
    <row r="332" spans="1:16" x14ac:dyDescent="0.2">
      <c r="A332" s="5"/>
      <c r="B332" s="6"/>
      <c r="C332" s="15"/>
      <c r="D332" s="13"/>
      <c r="E332" s="11"/>
      <c r="F332" s="11"/>
      <c r="G332" s="9"/>
      <c r="H332" s="9"/>
      <c r="I332" s="11"/>
      <c r="J332" s="12"/>
      <c r="K332" s="9"/>
      <c r="L332" s="7"/>
      <c r="M332" s="14"/>
      <c r="N332" s="7"/>
      <c r="O332" s="10"/>
      <c r="P332" s="7"/>
    </row>
    <row r="333" spans="1:16" x14ac:dyDescent="0.2">
      <c r="A333" s="5"/>
      <c r="B333" s="6"/>
      <c r="C333" s="15"/>
      <c r="D333" s="13"/>
      <c r="E333" s="11"/>
      <c r="F333" s="11"/>
      <c r="G333" s="9"/>
      <c r="H333" s="9"/>
      <c r="I333" s="11"/>
      <c r="J333" s="12"/>
      <c r="K333" s="9"/>
      <c r="L333" s="7"/>
      <c r="M333" s="14"/>
      <c r="N333" s="7"/>
      <c r="O333" s="10"/>
      <c r="P333" s="7"/>
    </row>
    <row r="334" spans="1:16" x14ac:dyDescent="0.2">
      <c r="A334" s="5"/>
      <c r="B334" s="6"/>
      <c r="C334" s="15"/>
      <c r="D334" s="13"/>
      <c r="E334" s="11"/>
      <c r="F334" s="11"/>
      <c r="G334" s="9"/>
      <c r="H334" s="9"/>
      <c r="I334" s="11"/>
      <c r="J334" s="12"/>
      <c r="K334" s="9"/>
      <c r="L334" s="7"/>
      <c r="M334" s="14"/>
      <c r="N334" s="7"/>
      <c r="O334" s="10"/>
      <c r="P334" s="7"/>
    </row>
    <row r="335" spans="1:16" x14ac:dyDescent="0.2">
      <c r="A335" s="5"/>
      <c r="B335" s="6"/>
      <c r="C335" s="15"/>
      <c r="D335" s="13"/>
      <c r="E335" s="11"/>
      <c r="F335" s="11"/>
      <c r="G335" s="9"/>
      <c r="H335" s="9"/>
      <c r="I335" s="11"/>
      <c r="J335" s="12"/>
      <c r="K335" s="9"/>
      <c r="L335" s="7"/>
      <c r="M335" s="14"/>
      <c r="N335" s="7"/>
      <c r="O335" s="10"/>
      <c r="P335" s="7"/>
    </row>
    <row r="336" spans="1:16" x14ac:dyDescent="0.2">
      <c r="A336" s="5"/>
      <c r="B336" s="6"/>
      <c r="C336" s="15"/>
      <c r="D336" s="13"/>
      <c r="E336" s="11"/>
      <c r="F336" s="11"/>
      <c r="G336" s="9"/>
      <c r="H336" s="9"/>
      <c r="I336" s="11"/>
      <c r="J336" s="12"/>
      <c r="K336" s="9"/>
      <c r="L336" s="7"/>
      <c r="M336" s="14"/>
      <c r="N336" s="7"/>
      <c r="O336" s="10"/>
      <c r="P336" s="7"/>
    </row>
    <row r="337" spans="1:16" x14ac:dyDescent="0.2">
      <c r="A337" s="5"/>
      <c r="B337" s="6"/>
      <c r="C337" s="15"/>
      <c r="D337" s="13"/>
      <c r="E337" s="11"/>
      <c r="F337" s="11"/>
      <c r="G337" s="9"/>
      <c r="H337" s="9"/>
      <c r="I337" s="11"/>
      <c r="J337" s="12"/>
      <c r="K337" s="9"/>
      <c r="L337" s="7"/>
      <c r="M337" s="14"/>
      <c r="N337" s="7"/>
      <c r="O337" s="10"/>
      <c r="P337" s="7"/>
    </row>
    <row r="338" spans="1:16" x14ac:dyDescent="0.2">
      <c r="A338" s="5"/>
      <c r="B338" s="6"/>
      <c r="C338" s="15"/>
      <c r="D338" s="13"/>
      <c r="E338" s="11"/>
      <c r="F338" s="11"/>
      <c r="G338" s="9"/>
      <c r="H338" s="9"/>
      <c r="I338" s="11"/>
      <c r="J338" s="12"/>
      <c r="K338" s="9"/>
      <c r="L338" s="7"/>
      <c r="M338" s="14"/>
      <c r="N338" s="7"/>
      <c r="O338" s="10"/>
      <c r="P338" s="7"/>
    </row>
    <row r="339" spans="1:16" x14ac:dyDescent="0.2">
      <c r="A339" s="5"/>
      <c r="B339" s="6"/>
      <c r="C339" s="15"/>
      <c r="D339" s="13"/>
      <c r="E339" s="11"/>
      <c r="F339" s="11"/>
      <c r="G339" s="9"/>
      <c r="H339" s="9"/>
      <c r="I339" s="11"/>
      <c r="J339" s="12"/>
      <c r="K339" s="9"/>
      <c r="L339" s="7"/>
      <c r="M339" s="14"/>
      <c r="N339" s="7"/>
      <c r="O339" s="10"/>
      <c r="P339" s="7"/>
    </row>
    <row r="340" spans="1:16" x14ac:dyDescent="0.2">
      <c r="A340" s="5"/>
      <c r="B340" s="6"/>
      <c r="C340" s="15"/>
      <c r="D340" s="13"/>
      <c r="E340" s="11"/>
      <c r="F340" s="11"/>
      <c r="G340" s="9"/>
      <c r="H340" s="9"/>
      <c r="I340" s="11"/>
      <c r="J340" s="12"/>
      <c r="K340" s="9"/>
      <c r="L340" s="7"/>
      <c r="M340" s="14"/>
      <c r="N340" s="7"/>
      <c r="O340" s="10"/>
      <c r="P340" s="7"/>
    </row>
    <row r="341" spans="1:16" x14ac:dyDescent="0.2">
      <c r="A341" s="5"/>
      <c r="B341" s="6"/>
      <c r="C341" s="15"/>
      <c r="D341" s="13"/>
      <c r="E341" s="11"/>
      <c r="F341" s="11"/>
      <c r="G341" s="9"/>
      <c r="H341" s="9"/>
      <c r="I341" s="11"/>
      <c r="J341" s="12"/>
      <c r="K341" s="9"/>
      <c r="L341" s="7"/>
      <c r="M341" s="14"/>
      <c r="N341" s="7"/>
      <c r="O341" s="10"/>
      <c r="P341" s="7"/>
    </row>
    <row r="342" spans="1:16" x14ac:dyDescent="0.2">
      <c r="A342" s="5"/>
      <c r="B342" s="6"/>
      <c r="C342" s="15"/>
      <c r="D342" s="13"/>
      <c r="E342" s="11"/>
      <c r="F342" s="11"/>
      <c r="G342" s="9"/>
      <c r="H342" s="9"/>
      <c r="I342" s="11"/>
      <c r="J342" s="12"/>
      <c r="K342" s="9"/>
      <c r="L342" s="7"/>
      <c r="M342" s="14"/>
      <c r="N342" s="7"/>
      <c r="O342" s="10"/>
      <c r="P342" s="7"/>
    </row>
    <row r="343" spans="1:16" x14ac:dyDescent="0.2">
      <c r="A343" s="5"/>
      <c r="B343" s="6"/>
      <c r="C343" s="15"/>
      <c r="D343" s="13"/>
      <c r="E343" s="11"/>
      <c r="F343" s="11"/>
      <c r="G343" s="9"/>
      <c r="H343" s="9"/>
      <c r="I343" s="11"/>
      <c r="J343" s="12"/>
      <c r="K343" s="9"/>
      <c r="L343" s="7"/>
      <c r="M343" s="14"/>
      <c r="N343" s="7"/>
      <c r="O343" s="10"/>
      <c r="P343" s="7"/>
    </row>
    <row r="344" spans="1:16" x14ac:dyDescent="0.2">
      <c r="A344" s="5"/>
      <c r="B344" s="6"/>
      <c r="C344" s="15"/>
      <c r="D344" s="13"/>
      <c r="E344" s="11"/>
      <c r="F344" s="11"/>
      <c r="G344" s="9"/>
      <c r="H344" s="9"/>
      <c r="I344" s="11"/>
      <c r="J344" s="12"/>
      <c r="K344" s="9"/>
      <c r="L344" s="7"/>
      <c r="M344" s="14"/>
      <c r="N344" s="7"/>
      <c r="O344" s="10"/>
      <c r="P344" s="7"/>
    </row>
    <row r="345" spans="1:16" x14ac:dyDescent="0.2">
      <c r="A345" s="5"/>
      <c r="B345" s="6"/>
      <c r="C345" s="15"/>
      <c r="D345" s="13"/>
      <c r="E345" s="11"/>
      <c r="F345" s="11"/>
      <c r="G345" s="9"/>
      <c r="H345" s="9"/>
      <c r="I345" s="11"/>
      <c r="J345" s="12"/>
      <c r="K345" s="9"/>
      <c r="L345" s="7"/>
      <c r="M345" s="14"/>
      <c r="N345" s="7"/>
      <c r="O345" s="10"/>
      <c r="P345" s="7"/>
    </row>
    <row r="346" spans="1:16" x14ac:dyDescent="0.2">
      <c r="A346" s="5"/>
      <c r="B346" s="6"/>
      <c r="C346" s="15"/>
      <c r="D346" s="13"/>
      <c r="E346" s="11"/>
      <c r="F346" s="11"/>
      <c r="G346" s="9"/>
      <c r="H346" s="9"/>
      <c r="I346" s="11"/>
      <c r="J346" s="12"/>
      <c r="K346" s="9"/>
      <c r="L346" s="7"/>
      <c r="M346" s="14"/>
      <c r="N346" s="7"/>
      <c r="O346" s="10"/>
      <c r="P346" s="7"/>
    </row>
    <row r="347" spans="1:16" x14ac:dyDescent="0.2">
      <c r="A347" s="5"/>
      <c r="B347" s="6"/>
      <c r="C347" s="15"/>
      <c r="D347" s="13"/>
      <c r="E347" s="11"/>
      <c r="F347" s="11"/>
      <c r="G347" s="9"/>
      <c r="H347" s="9"/>
      <c r="I347" s="11"/>
      <c r="J347" s="12"/>
      <c r="K347" s="9"/>
      <c r="L347" s="7"/>
      <c r="M347" s="14"/>
      <c r="N347" s="7"/>
      <c r="O347" s="10"/>
      <c r="P347" s="7"/>
    </row>
    <row r="348" spans="1:16" x14ac:dyDescent="0.2">
      <c r="A348" s="5"/>
      <c r="B348" s="6"/>
      <c r="C348" s="15"/>
      <c r="D348" s="13"/>
      <c r="E348" s="11"/>
      <c r="F348" s="11"/>
      <c r="G348" s="9"/>
      <c r="H348" s="9"/>
      <c r="I348" s="11"/>
      <c r="J348" s="12"/>
      <c r="K348" s="9"/>
      <c r="L348" s="7"/>
      <c r="M348" s="14"/>
      <c r="N348" s="7"/>
      <c r="O348" s="10"/>
      <c r="P348" s="7"/>
    </row>
  </sheetData>
  <pageMargins left="0.7" right="0.7" top="0.75" bottom="0.75" header="0.3" footer="0.3"/>
  <pageSetup paperSize="9" orientation="portrait" r:id="rId1"/>
  <ignoredErrors>
    <ignoredError sqref="A10:C10 D10:Q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V2 Monthly</vt:lpstr>
      <vt:lpstr>NR</vt:lpstr>
      <vt:lpstr>RF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QT</cp:lastModifiedBy>
  <dcterms:created xsi:type="dcterms:W3CDTF">2010-10-30T08:39:03Z</dcterms:created>
  <dcterms:modified xsi:type="dcterms:W3CDTF">2018-02-03T13:00:29Z</dcterms:modified>
</cp:coreProperties>
</file>