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Vol-Quant\V4\"/>
    </mc:Choice>
  </mc:AlternateContent>
  <bookViews>
    <workbookView xWindow="0" yWindow="120" windowWidth="19140" windowHeight="11445"/>
  </bookViews>
  <sheets>
    <sheet name="V4 Monthly" sheetId="1" r:id="rId1"/>
  </sheets>
  <externalReferences>
    <externalReference r:id="rId2"/>
    <externalReference r:id="rId3"/>
  </externalReferences>
  <definedNames>
    <definedName name="AccNum">[1]Signals!$G$23</definedName>
    <definedName name="accountValues" localSheetId="0">#REF!</definedName>
    <definedName name="accountValues">#REF!</definedName>
    <definedName name="acctCode" localSheetId="0">#REF!</definedName>
    <definedName name="acctCode">#REF!</definedName>
    <definedName name="acctErrorPosition" localSheetId="0">#REF!</definedName>
    <definedName name="acctErrorPosition">#REF!</definedName>
    <definedName name="acctsCode" localSheetId="0">#REF!</definedName>
    <definedName name="acctsCode">#REF!</definedName>
    <definedName name="acctsControl" localSheetId="0">#REF!</definedName>
    <definedName name="acctsControl">#REF!</definedName>
    <definedName name="acctsDataRange1">#REF!</definedName>
    <definedName name="acctsDataRange2">#REF!</definedName>
    <definedName name="acctsDataRange3">#REF!</definedName>
    <definedName name="acctsDataRange4">#REF!</definedName>
    <definedName name="acctsErrorPosition" localSheetId="0">#REF!</definedName>
    <definedName name="acctsErrorPosition">#REF!</definedName>
    <definedName name="acctServer" localSheetId="0">#REF!</definedName>
    <definedName name="acctServer">#REF!</definedName>
    <definedName name="acctsServer" localSheetId="0">#REF!</definedName>
    <definedName name="acctsServer">#REF!</definedName>
    <definedName name="acctsSubColumn1" localSheetId="0">#REF!</definedName>
    <definedName name="acctsSubColumn1">#REF!</definedName>
    <definedName name="acctsSubColumn2" localSheetId="0">#REF!</definedName>
    <definedName name="acctsSubColumn2">#REF!</definedName>
    <definedName name="acctsSubColumn3" localSheetId="0">#REF!</definedName>
    <definedName name="acctsSubColumn3">#REF!</definedName>
    <definedName name="acctsSubColumn4" localSheetId="0">#REF!</definedName>
    <definedName name="acctsSubColumn4">#REF!</definedName>
    <definedName name="acctsTime" localSheetId="0">#REF!</definedName>
    <definedName name="acctsTime">#REF!</definedName>
    <definedName name="acctTime" localSheetId="0">#REF!</definedName>
    <definedName name="acctTime">#REF!</definedName>
    <definedName name="BIG_LOSE" localSheetId="0">#REF!</definedName>
    <definedName name="BIG_LOSE">#REF!</definedName>
    <definedName name="bondContractDetails" localSheetId="0">#REF!</definedName>
    <definedName name="bondContractDetails">#REF!</definedName>
    <definedName name="bondErrorPosition" localSheetId="0">#REF!</definedName>
    <definedName name="bondErrorPosition">#REF!</definedName>
    <definedName name="bondServer" localSheetId="0">#REF!</definedName>
    <definedName name="bondServer">#REF!</definedName>
    <definedName name="condErrorPosition" localSheetId="0">#REF!</definedName>
    <definedName name="condErrorPosition">#REF!</definedName>
    <definedName name="conditionalOrderCells" localSheetId="0">#REF!</definedName>
    <definedName name="conditionalOrderCells">#REF!</definedName>
    <definedName name="condServer" localSheetId="0">#REF!</definedName>
    <definedName name="condServer">#REF!</definedName>
    <definedName name="contErrorPosition" localSheetId="0">#REF!</definedName>
    <definedName name="contErrorPosition">#REF!</definedName>
    <definedName name="contractDetails" localSheetId="0">#REF!</definedName>
    <definedName name="contractDetails">#REF!</definedName>
    <definedName name="contServer" localSheetId="0">#REF!</definedName>
    <definedName name="contServer">#REF!</definedName>
    <definedName name="Costs" localSheetId="0">[2]Signals!$G$30</definedName>
    <definedName name="Costs">[1]Signals!$F$23</definedName>
    <definedName name="Cp">[1]Signals!$D$27:$D$126</definedName>
    <definedName name="Currency" localSheetId="0">#REF!</definedName>
    <definedName name="Currency">#REF!</definedName>
    <definedName name="exec_filter_start" localSheetId="0">#REF!</definedName>
    <definedName name="exec_filter_start">#REF!</definedName>
    <definedName name="execErrorPosition" localSheetId="0">#REF!</definedName>
    <definedName name="execErrorPosition">#REF!</definedName>
    <definedName name="execReportKey">#REF!</definedName>
    <definedName name="execReportType">#REF!</definedName>
    <definedName name="execReportTypes" localSheetId="0">'[2]Executions Reporting'!$T$8:$T$11</definedName>
    <definedName name="execReportTypes">#REF!</definedName>
    <definedName name="execServer" localSheetId="0">#REF!</definedName>
    <definedName name="execServer">#REF!</definedName>
    <definedName name="execSubContracts">#REF!</definedName>
    <definedName name="execSubControl">#REF!</definedName>
    <definedName name="execSubDetails">#REF!</definedName>
    <definedName name="execSubErrorPosition">#REF!</definedName>
    <definedName name="execSubServer">#REF!</definedName>
    <definedName name="executionContracts" localSheetId="0">#REF!</definedName>
    <definedName name="executionContracts">#REF!</definedName>
    <definedName name="executionDetails" localSheetId="0">#REF!</definedName>
    <definedName name="executionDetails">#REF!</definedName>
    <definedName name="faAcctCtrl" localSheetId="0">#REF!</definedName>
    <definedName name="faAcctCtrl">#REF!</definedName>
    <definedName name="faAcctValue" localSheetId="0">#REF!</definedName>
    <definedName name="faAcctValue">#REF!</definedName>
    <definedName name="firstHistRow" localSheetId="0">#REF!</definedName>
    <definedName name="firstMonitorRow" localSheetId="0">#REF!</definedName>
    <definedName name="firstMonitorRow">#REF!</definedName>
    <definedName name="firstScanRow" localSheetId="0">#REF!</definedName>
    <definedName name="firstScanRow">#REF!</definedName>
    <definedName name="HIGH_IMP_VOL" localSheetId="0">#REF!</definedName>
    <definedName name="HIGH_IMP_VOL">#REF!</definedName>
    <definedName name="HIGH_OPT_IMP_VOLAT" localSheetId="0">#REF!</definedName>
    <definedName name="HIGH_OPT_IMP_VOLAT">#REF!</definedName>
    <definedName name="HIGH_OPT_IMP_VOLAT_OVER_HIST" localSheetId="0">#REF!</definedName>
    <definedName name="HIGH_OPT_IMP_VOLAT_OVER_HIST">#REF!</definedName>
    <definedName name="HIGH_OPT_VOLUME_PUT_CALL_RATIO" localSheetId="0">#REF!</definedName>
    <definedName name="HIGH_OPT_VOLUME_PUT_CALL_RATIO">#REF!</definedName>
    <definedName name="HIST_IBM" localSheetId="0">#REF!</definedName>
    <definedName name="HIST_IBM">#REF!</definedName>
    <definedName name="histCtrl" localSheetId="0">#REF!</definedName>
    <definedName name="histErrorPosition" localSheetId="0">#REF!</definedName>
    <definedName name="histServer" localSheetId="0">#REF!</definedName>
    <definedName name="HOT_BY_OPT_VOLUME" localSheetId="0">#REF!</definedName>
    <definedName name="HOT_BY_OPT_VOLUME">#REF!</definedName>
    <definedName name="HOT_VOLUME" localSheetId="0">#REF!</definedName>
    <definedName name="HOT_VOLUME">#REF!</definedName>
    <definedName name="lastHistRow" localSheetId="0">#REF!</definedName>
    <definedName name="lastMonitorRow" localSheetId="0">#REF!</definedName>
    <definedName name="lastMonitorRow">#REF!</definedName>
    <definedName name="lastScanRow" localSheetId="0">#REF!</definedName>
    <definedName name="lastScanRow">#REF!</definedName>
    <definedName name="LongLev" localSheetId="0">[2]Signals!$C$30</definedName>
    <definedName name="LongLev">[1]Signals!$C$23</definedName>
    <definedName name="LOW_OPT_IMP_VOLAT_OVER_HIST" localSheetId="0">#REF!</definedName>
    <definedName name="LOW_OPT_IMP_VOLAT_OVER_HIST">#REF!</definedName>
    <definedName name="LOW_OPT_VOLUME_PUT_CALL_RATIO" localSheetId="0">#REF!</definedName>
    <definedName name="LOW_OPT_VOLUME_PUT_CALL_RATIO">#REF!</definedName>
    <definedName name="LS">[2]Signals!$B$30</definedName>
    <definedName name="LSRatio">[1]Signals!$B$23</definedName>
    <definedName name="MaxPs" localSheetId="0">[2]Signals!$E$30</definedName>
    <definedName name="MaxPs">[1]Signals!$E$23</definedName>
    <definedName name="mktDepthAsk" localSheetId="0">#REF!</definedName>
    <definedName name="mktDepthAsk">#REF!</definedName>
    <definedName name="mktDepthBid" localSheetId="0">#REF!</definedName>
    <definedName name="mktDepthBid">#REF!</definedName>
    <definedName name="mktdErrorPosition" localSheetId="0">#REF!</definedName>
    <definedName name="mktdErrorPosition">#REF!</definedName>
    <definedName name="mktdRefreshLink" localSheetId="0">#REF!</definedName>
    <definedName name="mktdRefreshLink">#REF!</definedName>
    <definedName name="mktdRefreshRate" localSheetId="0">#REF!</definedName>
    <definedName name="mktdRefreshRate">#REF!</definedName>
    <definedName name="mktdServer" localSheetId="0">#REF!</definedName>
    <definedName name="mktdServer">#REF!</definedName>
    <definedName name="MONTH_QQQQ" localSheetId="0">#REF!</definedName>
    <definedName name="MONTH_QQQQ">#REF!</definedName>
    <definedName name="MOST_ACTIVE_LIST" localSheetId="0">#REF!</definedName>
    <definedName name="MOST_ACTIVE_LIST">#REF!</definedName>
    <definedName name="MOST_ACTIVE_US" localSheetId="0">#REF!</definedName>
    <definedName name="MOST_ACTIVE_US">#REF!</definedName>
    <definedName name="MSFT_FUT" localSheetId="0">#REF!</definedName>
    <definedName name="MSFT_FUT">#REF!</definedName>
    <definedName name="NR">'V4 Monthly'!$G$144</definedName>
    <definedName name="Nstocks" localSheetId="0">[2]Signals!$A$30</definedName>
    <definedName name="Nstocks">[1]Signals!$A$23</definedName>
    <definedName name="ONE_WEEK_MSFT" localSheetId="0">#REF!</definedName>
    <definedName name="ONE_WEEK_MSFT">#REF!</definedName>
    <definedName name="Open_orders_can_be_downloaded_here.">#REF!</definedName>
    <definedName name="openOrdContracts">#REF!</definedName>
    <definedName name="openOrdOrders">#REF!</definedName>
    <definedName name="openOrdStatuses">#REF!</definedName>
    <definedName name="openSubContracts">#REF!</definedName>
    <definedName name="openSubExtended">#REF!</definedName>
    <definedName name="openSubOrders">#REF!</definedName>
    <definedName name="openSubRange">#REF!</definedName>
    <definedName name="openSubStatuses">#REF!</definedName>
    <definedName name="OPT_PC_RATIO" localSheetId="0">#REF!</definedName>
    <definedName name="OPT_PC_RATIO">#REF!</definedName>
    <definedName name="OPT_VOLUME_MOST_ACTIVE" localSheetId="0">#REF!</definedName>
    <definedName name="OPT_VOLUME_MOST_ACTIVE">#REF!</definedName>
    <definedName name="orderCells">#REF!</definedName>
    <definedName name="orderErrorPosition">#REF!</definedName>
    <definedName name="ordersControl">#REF!</definedName>
    <definedName name="ordersErrorPosition">#REF!</definedName>
    <definedName name="orderServer">#REF!</definedName>
    <definedName name="ordersServer">#REF!</definedName>
    <definedName name="Pmat">[1]Signals!$B$5:$CV$19</definedName>
    <definedName name="portfolioValues" localSheetId="0">#REF!</definedName>
    <definedName name="portfolioValues">#REF!</definedName>
    <definedName name="portsCode">#REF!</definedName>
    <definedName name="portsControl">#REF!</definedName>
    <definedName name="portsErrorPosition">#REF!</definedName>
    <definedName name="portsServer">#REF!</definedName>
    <definedName name="portsSubColumn">#REF!</definedName>
    <definedName name="portsTime">#REF!</definedName>
    <definedName name="Pwd">[1]Signals!$J$23</definedName>
    <definedName name="RF">'V4 Monthly'!$G$143</definedName>
    <definedName name="scanCtrl" localSheetId="0">#REF!</definedName>
    <definedName name="scanCtrl">#REF!</definedName>
    <definedName name="scanErrorPosition" localSheetId="0">#REF!</definedName>
    <definedName name="scanErrorPosition">#REF!</definedName>
    <definedName name="scanServer" localSheetId="0">#REF!</definedName>
    <definedName name="scanServer">#REF!</definedName>
    <definedName name="ShortLev" localSheetId="0">[2]Signals!$D$30</definedName>
    <definedName name="ShortLev">[1]Signals!$D$23</definedName>
    <definedName name="subFAAcctCtrl" localSheetId="0">#REF!</definedName>
    <definedName name="subFAAcctCtrl">#REF!</definedName>
    <definedName name="subFAAcctValue" localSheetId="0">#REF!</definedName>
    <definedName name="subFAAcctValue">#REF!</definedName>
    <definedName name="TOP_FUT_GAIN" localSheetId="0">#REF!</definedName>
    <definedName name="TOP_FUT_GAIN">#REF!</definedName>
    <definedName name="TOP_GAIN" localSheetId="0">#REF!</definedName>
    <definedName name="TOP_GAIN">#REF!</definedName>
    <definedName name="TOP_IND_GAIN" localSheetId="0">#REF!</definedName>
    <definedName name="TOP_IND_GAIN">#REF!</definedName>
    <definedName name="TOP_OPT_IMP_VOLAT_GAIN" localSheetId="0">#REF!</definedName>
    <definedName name="TOP_OPT_IMP_VOLAT_GAIN">#REF!</definedName>
    <definedName name="TOP_OPT_IMP_VOLAT_LOSE" localSheetId="0">#REF!</definedName>
    <definedName name="TOP_OPT_IMP_VOLAT_LOSE">#REF!</definedName>
    <definedName name="TOP_OPT_IMP_VOLAT_OVER_HIST" localSheetId="0">#REF!</definedName>
    <definedName name="TOP_OPT_IMP_VOLAT_OVER_HIST">#REF!</definedName>
  </definedNames>
  <calcPr calcId="152511"/>
</workbook>
</file>

<file path=xl/calcChain.xml><?xml version="1.0" encoding="utf-8"?>
<calcChain xmlns="http://schemas.openxmlformats.org/spreadsheetml/2006/main">
  <c r="G144" i="1" l="1"/>
  <c r="O133" i="1"/>
  <c r="P133" i="1" s="1"/>
  <c r="E133" i="1"/>
  <c r="H133" i="1" s="1"/>
  <c r="I133" i="1" s="1"/>
  <c r="D133" i="1"/>
  <c r="Q133" i="1" l="1"/>
  <c r="K133" i="1"/>
  <c r="J133" i="1"/>
  <c r="F133" i="1"/>
  <c r="G133" i="1" s="1"/>
  <c r="O132" i="1"/>
  <c r="E132" i="1"/>
  <c r="H132" i="1" s="1"/>
  <c r="I132" i="1" s="1"/>
  <c r="D132" i="1"/>
  <c r="L133" i="1" l="1"/>
  <c r="M133" i="1" s="1"/>
  <c r="Q132" i="1"/>
  <c r="K132" i="1"/>
  <c r="J132" i="1"/>
  <c r="F132" i="1"/>
  <c r="G132" i="1" s="1"/>
  <c r="O131" i="1"/>
  <c r="P131" i="1" s="1"/>
  <c r="P132" i="1" s="1"/>
  <c r="H131" i="1"/>
  <c r="I131" i="1" s="1"/>
  <c r="F131" i="1"/>
  <c r="E131" i="1"/>
  <c r="G131" i="1" s="1"/>
  <c r="D131" i="1"/>
  <c r="L132" i="1" l="1"/>
  <c r="M132" i="1"/>
  <c r="Q131" i="1"/>
  <c r="K131" i="1"/>
  <c r="J131" i="1"/>
  <c r="O130" i="1"/>
  <c r="P130" i="1" s="1"/>
  <c r="E130" i="1"/>
  <c r="H130" i="1" s="1"/>
  <c r="I130" i="1" s="1"/>
  <c r="D130" i="1"/>
  <c r="L131" i="1" l="1"/>
  <c r="M131" i="1"/>
  <c r="Q130" i="1"/>
  <c r="K130" i="1"/>
  <c r="J130" i="1"/>
  <c r="F130" i="1"/>
  <c r="G130" i="1" s="1"/>
  <c r="R128" i="1"/>
  <c r="O129" i="1"/>
  <c r="P129" i="1" s="1"/>
  <c r="F129" i="1"/>
  <c r="G129" i="1" s="1"/>
  <c r="E129" i="1"/>
  <c r="H129" i="1" s="1"/>
  <c r="I129" i="1" s="1"/>
  <c r="D129" i="1"/>
  <c r="I154" i="1"/>
  <c r="G154" i="1"/>
  <c r="L130" i="1" l="1"/>
  <c r="M130" i="1"/>
  <c r="Q129" i="1"/>
  <c r="K129" i="1"/>
  <c r="J129" i="1"/>
  <c r="O128" i="1"/>
  <c r="P128" i="1" s="1"/>
  <c r="H128" i="1"/>
  <c r="I128" i="1" s="1"/>
  <c r="F128" i="1"/>
  <c r="E128" i="1"/>
  <c r="G128" i="1" s="1"/>
  <c r="D128" i="1"/>
  <c r="L129" i="1" l="1"/>
  <c r="M129" i="1"/>
  <c r="Q128" i="1"/>
  <c r="K128" i="1"/>
  <c r="J128" i="1"/>
  <c r="O127" i="1"/>
  <c r="P127" i="1" s="1"/>
  <c r="H127" i="1"/>
  <c r="I127" i="1" s="1"/>
  <c r="F127" i="1"/>
  <c r="G127" i="1" s="1"/>
  <c r="E127" i="1"/>
  <c r="D127" i="1"/>
  <c r="L128" i="1" l="1"/>
  <c r="M128" i="1"/>
  <c r="Q127" i="1"/>
  <c r="J127" i="1"/>
  <c r="K127" i="1"/>
  <c r="O126" i="1"/>
  <c r="P126" i="1" s="1"/>
  <c r="E126" i="1"/>
  <c r="H126" i="1" s="1"/>
  <c r="I126" i="1" s="1"/>
  <c r="D126" i="1"/>
  <c r="O125" i="1"/>
  <c r="D125" i="1"/>
  <c r="L127" i="1" l="1"/>
  <c r="M127" i="1"/>
  <c r="Q126" i="1"/>
  <c r="J126" i="1"/>
  <c r="K126" i="1"/>
  <c r="F126" i="1"/>
  <c r="G126" i="1" s="1"/>
  <c r="O124" i="1"/>
  <c r="D124" i="1"/>
  <c r="O123" i="1"/>
  <c r="D123" i="1"/>
  <c r="L126" i="1" l="1"/>
  <c r="M126" i="1" s="1"/>
  <c r="O122" i="1"/>
  <c r="D122" i="1"/>
  <c r="O121" i="1"/>
  <c r="D121" i="1"/>
  <c r="O120" i="1" l="1"/>
  <c r="D120" i="1"/>
  <c r="O119" i="1" l="1"/>
  <c r="D119" i="1"/>
  <c r="O118" i="1" l="1"/>
  <c r="D118" i="1"/>
  <c r="O117" i="1" l="1"/>
  <c r="D117" i="1"/>
  <c r="O116" i="1" l="1"/>
  <c r="D116" i="1"/>
  <c r="O115" i="1" l="1"/>
  <c r="D115" i="1"/>
  <c r="O114" i="1" l="1"/>
  <c r="D114" i="1"/>
  <c r="O113" i="1"/>
  <c r="D113" i="1"/>
  <c r="O112" i="1" l="1"/>
  <c r="D112" i="1"/>
  <c r="O111" i="1"/>
  <c r="D111" i="1"/>
  <c r="O110" i="1" l="1"/>
  <c r="D110" i="1"/>
  <c r="O109" i="1" l="1"/>
  <c r="D109" i="1"/>
  <c r="O108" i="1" l="1"/>
  <c r="D108" i="1"/>
  <c r="O107" i="1" l="1"/>
  <c r="D107" i="1"/>
  <c r="O106" i="1" l="1"/>
  <c r="D106" i="1"/>
  <c r="O105" i="1" l="1"/>
  <c r="D105" i="1"/>
  <c r="O104" i="1" l="1"/>
  <c r="D104" i="1"/>
  <c r="O103" i="1" l="1"/>
  <c r="D103" i="1"/>
  <c r="O102" i="1" l="1"/>
  <c r="D102" i="1"/>
  <c r="O101" i="1" l="1"/>
  <c r="D101" i="1"/>
  <c r="O100" i="1" l="1"/>
  <c r="D100" i="1"/>
  <c r="O99" i="1" l="1"/>
  <c r="D99" i="1"/>
  <c r="O98" i="1"/>
  <c r="D98" i="1"/>
  <c r="O97" i="1" l="1"/>
  <c r="D97" i="1"/>
  <c r="O96" i="1" l="1"/>
  <c r="D96" i="1"/>
  <c r="O95" i="1" l="1"/>
  <c r="D95" i="1"/>
  <c r="O94" i="1" l="1"/>
  <c r="D94" i="1"/>
  <c r="O93" i="1" l="1"/>
  <c r="D93" i="1"/>
  <c r="O92" i="1"/>
  <c r="D92" i="1"/>
  <c r="O91" i="1"/>
  <c r="D91" i="1"/>
  <c r="O90" i="1" l="1"/>
  <c r="D90" i="1"/>
  <c r="O89" i="1" l="1"/>
  <c r="D89" i="1"/>
  <c r="O88" i="1"/>
  <c r="D88" i="1"/>
  <c r="O87" i="1"/>
  <c r="D87" i="1"/>
  <c r="O86" i="1" l="1"/>
  <c r="D86" i="1"/>
  <c r="O85" i="1" l="1"/>
  <c r="D85" i="1"/>
  <c r="O84" i="1" l="1"/>
  <c r="D84" i="1"/>
  <c r="O83" i="1" l="1"/>
  <c r="D83" i="1"/>
  <c r="O82" i="1" l="1"/>
  <c r="D82" i="1"/>
  <c r="O81" i="1" l="1"/>
  <c r="D81" i="1"/>
  <c r="O80" i="1"/>
  <c r="D80" i="1"/>
  <c r="O79" i="1"/>
  <c r="D79" i="1"/>
  <c r="O78" i="1" l="1"/>
  <c r="D78" i="1"/>
  <c r="O77" i="1"/>
  <c r="D77" i="1"/>
  <c r="O76" i="1" l="1"/>
  <c r="D76" i="1"/>
  <c r="O75" i="1"/>
  <c r="D75" i="1"/>
  <c r="O74" i="1"/>
  <c r="D74" i="1"/>
  <c r="O73" i="1" l="1"/>
  <c r="D73" i="1"/>
  <c r="O72" i="1" l="1"/>
  <c r="D72" i="1"/>
  <c r="O71" i="1" l="1"/>
  <c r="D71" i="1"/>
  <c r="O70" i="1" l="1"/>
  <c r="D70" i="1"/>
  <c r="O69" i="1" l="1"/>
  <c r="D69" i="1"/>
  <c r="O68" i="1" l="1"/>
  <c r="D68" i="1"/>
  <c r="O67" i="1" l="1"/>
  <c r="D67" i="1"/>
  <c r="O66" i="1" l="1"/>
  <c r="D66" i="1"/>
  <c r="O65" i="1"/>
  <c r="D65" i="1"/>
  <c r="O64" i="1"/>
  <c r="D64" i="1"/>
  <c r="O63" i="1" l="1"/>
  <c r="D63" i="1"/>
  <c r="O62" i="1" l="1"/>
  <c r="D62" i="1"/>
  <c r="O61" i="1" l="1"/>
  <c r="D61" i="1"/>
  <c r="O60" i="1" l="1"/>
  <c r="D60" i="1"/>
  <c r="O59" i="1" l="1"/>
  <c r="D59" i="1"/>
  <c r="O58" i="1" l="1"/>
  <c r="D58" i="1"/>
  <c r="O57" i="1" l="1"/>
  <c r="D57" i="1"/>
  <c r="O56" i="1" l="1"/>
  <c r="D56" i="1"/>
  <c r="O55" i="1" l="1"/>
  <c r="D55" i="1"/>
  <c r="O54" i="1" l="1"/>
  <c r="D54" i="1"/>
  <c r="O53" i="1" l="1"/>
  <c r="D53" i="1"/>
  <c r="O52" i="1"/>
  <c r="D52" i="1"/>
  <c r="O51" i="1" l="1"/>
  <c r="D51" i="1"/>
  <c r="O50" i="1" l="1"/>
  <c r="D50" i="1"/>
  <c r="O49" i="1" l="1"/>
  <c r="D49" i="1"/>
  <c r="O48" i="1" l="1"/>
  <c r="D48" i="1"/>
  <c r="O47" i="1" l="1"/>
  <c r="D47" i="1"/>
  <c r="O46" i="1" l="1"/>
  <c r="D46" i="1"/>
  <c r="O45" i="1" l="1"/>
  <c r="D45" i="1"/>
  <c r="O44" i="1" l="1"/>
  <c r="D44" i="1"/>
  <c r="O43" i="1" l="1"/>
  <c r="D43" i="1"/>
  <c r="O42" i="1" l="1"/>
  <c r="D42" i="1"/>
  <c r="O41" i="1" l="1"/>
  <c r="D41" i="1"/>
  <c r="O40" i="1" l="1"/>
  <c r="D40" i="1"/>
  <c r="O39" i="1"/>
  <c r="D39" i="1"/>
  <c r="O38" i="1" l="1"/>
  <c r="D38" i="1"/>
  <c r="O37" i="1" l="1"/>
  <c r="D37" i="1"/>
  <c r="O36" i="1" l="1"/>
  <c r="D36" i="1"/>
  <c r="O35" i="1" l="1"/>
  <c r="D35" i="1"/>
  <c r="O34" i="1" l="1"/>
  <c r="D34" i="1"/>
  <c r="O33" i="1" l="1"/>
  <c r="D33" i="1"/>
  <c r="O32" i="1" l="1"/>
  <c r="D32" i="1"/>
  <c r="O31" i="1" l="1"/>
  <c r="D31" i="1"/>
  <c r="O30" i="1" l="1"/>
  <c r="D30" i="1"/>
  <c r="O29" i="1" l="1"/>
  <c r="D29" i="1"/>
  <c r="O28" i="1" l="1"/>
  <c r="D28" i="1"/>
  <c r="O27" i="1"/>
  <c r="D27" i="1"/>
  <c r="O26" i="1" l="1"/>
  <c r="D26" i="1"/>
  <c r="O25" i="1" l="1"/>
  <c r="D25" i="1"/>
  <c r="O24" i="1" l="1"/>
  <c r="D24" i="1"/>
  <c r="O23" i="1" l="1"/>
  <c r="D23" i="1"/>
  <c r="O22" i="1" l="1"/>
  <c r="D22" i="1"/>
  <c r="O21" i="1" l="1"/>
  <c r="D21" i="1"/>
  <c r="O20" i="1" l="1"/>
  <c r="D20" i="1"/>
  <c r="O19" i="1"/>
  <c r="D19" i="1"/>
  <c r="O18" i="1"/>
  <c r="D18" i="1"/>
  <c r="O17" i="1"/>
  <c r="D17" i="1"/>
  <c r="O16" i="1"/>
  <c r="D16" i="1"/>
  <c r="O15" i="1"/>
  <c r="D15" i="1"/>
  <c r="O14" i="1"/>
  <c r="D14" i="1"/>
  <c r="O13" i="1"/>
  <c r="D13" i="1"/>
  <c r="D12" i="1" l="1"/>
  <c r="O12" i="1"/>
  <c r="P12" i="1" s="1"/>
  <c r="P13" i="1" s="1"/>
  <c r="P14" i="1" s="1"/>
  <c r="P15" i="1" s="1"/>
  <c r="P16" i="1" s="1"/>
  <c r="P17" i="1" s="1"/>
  <c r="P18" i="1" s="1"/>
  <c r="P19" i="1" s="1"/>
  <c r="P20" i="1" s="1"/>
  <c r="P21" i="1" s="1"/>
  <c r="P22" i="1" s="1"/>
  <c r="P23" i="1" s="1"/>
  <c r="P24" i="1" s="1"/>
  <c r="P25" i="1" s="1"/>
  <c r="P26" i="1" s="1"/>
  <c r="P27" i="1" s="1"/>
  <c r="P28" i="1" s="1"/>
  <c r="P29" i="1" s="1"/>
  <c r="P30" i="1" s="1"/>
  <c r="P31" i="1" s="1"/>
  <c r="P32" i="1" s="1"/>
  <c r="P33" i="1" s="1"/>
  <c r="P34" i="1" s="1"/>
  <c r="P35" i="1" s="1"/>
  <c r="P36" i="1" s="1"/>
  <c r="P37" i="1" s="1"/>
  <c r="P38" i="1" s="1"/>
  <c r="P39" i="1" s="1"/>
  <c r="P40" i="1" s="1"/>
  <c r="P41" i="1" s="1"/>
  <c r="P42" i="1" s="1"/>
  <c r="P43" i="1" s="1"/>
  <c r="P44" i="1" s="1"/>
  <c r="P45" i="1" s="1"/>
  <c r="P46" i="1" s="1"/>
  <c r="P47" i="1" s="1"/>
  <c r="P48" i="1" s="1"/>
  <c r="P49" i="1" s="1"/>
  <c r="P50" i="1" s="1"/>
  <c r="P51" i="1" s="1"/>
  <c r="P52" i="1" s="1"/>
  <c r="P53" i="1" s="1"/>
  <c r="P54" i="1" s="1"/>
  <c r="P55" i="1" s="1"/>
  <c r="P56" i="1" s="1"/>
  <c r="P57" i="1" s="1"/>
  <c r="P58" i="1" s="1"/>
  <c r="P59" i="1" s="1"/>
  <c r="P60" i="1" s="1"/>
  <c r="P61" i="1" s="1"/>
  <c r="P62" i="1" s="1"/>
  <c r="P63" i="1" s="1"/>
  <c r="P64" i="1" s="1"/>
  <c r="P65" i="1" s="1"/>
  <c r="P66" i="1" s="1"/>
  <c r="P67" i="1" s="1"/>
  <c r="P68" i="1" s="1"/>
  <c r="P69" i="1" s="1"/>
  <c r="P70" i="1" s="1"/>
  <c r="P71" i="1" s="1"/>
  <c r="P72" i="1" s="1"/>
  <c r="P73" i="1" s="1"/>
  <c r="P74" i="1" s="1"/>
  <c r="P75" i="1" s="1"/>
  <c r="P76" i="1" s="1"/>
  <c r="P77" i="1" s="1"/>
  <c r="P78" i="1" s="1"/>
  <c r="P79" i="1" s="1"/>
  <c r="P80" i="1" s="1"/>
  <c r="P81" i="1" s="1"/>
  <c r="P82" i="1" s="1"/>
  <c r="P83" i="1" s="1"/>
  <c r="P84" i="1" s="1"/>
  <c r="P85" i="1" s="1"/>
  <c r="P86" i="1" s="1"/>
  <c r="P87" i="1" s="1"/>
  <c r="P88" i="1" s="1"/>
  <c r="P89" i="1" s="1"/>
  <c r="P90" i="1" s="1"/>
  <c r="P91" i="1" s="1"/>
  <c r="P92" i="1" s="1"/>
  <c r="P93" i="1" s="1"/>
  <c r="P94" i="1" s="1"/>
  <c r="P95" i="1" s="1"/>
  <c r="P96" i="1" s="1"/>
  <c r="P97" i="1" s="1"/>
  <c r="P98" i="1" s="1"/>
  <c r="P99" i="1" s="1"/>
  <c r="P100" i="1" s="1"/>
  <c r="P101" i="1" s="1"/>
  <c r="P102" i="1" s="1"/>
  <c r="P103" i="1" s="1"/>
  <c r="P104" i="1" s="1"/>
  <c r="P105" i="1" s="1"/>
  <c r="P106" i="1" s="1"/>
  <c r="P107" i="1" s="1"/>
  <c r="P108" i="1" s="1"/>
  <c r="P109" i="1" s="1"/>
  <c r="P110" i="1" s="1"/>
  <c r="P111" i="1" s="1"/>
  <c r="P112" i="1" s="1"/>
  <c r="P113" i="1" s="1"/>
  <c r="P114" i="1" s="1"/>
  <c r="P115" i="1" s="1"/>
  <c r="P116" i="1" s="1"/>
  <c r="P117" i="1" s="1"/>
  <c r="P118" i="1" s="1"/>
  <c r="P119" i="1" s="1"/>
  <c r="P120" i="1" s="1"/>
  <c r="P121" i="1" s="1"/>
  <c r="P122" i="1" s="1"/>
  <c r="P123" i="1" s="1"/>
  <c r="P124" i="1" s="1"/>
  <c r="P125" i="1" s="1"/>
  <c r="E12" i="1"/>
  <c r="E13" i="1" s="1"/>
  <c r="E14" i="1" l="1"/>
  <c r="H12" i="1"/>
  <c r="I12" i="1" s="1"/>
  <c r="J12" i="1" s="1"/>
  <c r="G160" i="1"/>
  <c r="G174" i="1"/>
  <c r="F12" i="1"/>
  <c r="H13" i="1" s="1"/>
  <c r="I13" i="1" s="1"/>
  <c r="G159" i="1"/>
  <c r="G167" i="1"/>
  <c r="G150" i="1"/>
  <c r="G162" i="1"/>
  <c r="G170" i="1"/>
  <c r="G176" i="1"/>
  <c r="G149" i="1"/>
  <c r="G161" i="1"/>
  <c r="G169" i="1"/>
  <c r="G175" i="1"/>
  <c r="G168" i="1"/>
  <c r="G172" i="1"/>
  <c r="Q12" i="1"/>
  <c r="G145" i="1"/>
  <c r="G146" i="1"/>
  <c r="K12" i="1" l="1"/>
  <c r="K13" i="1" s="1"/>
  <c r="J13" i="1"/>
  <c r="Q13" i="1"/>
  <c r="F13" i="1"/>
  <c r="H14" i="1" s="1"/>
  <c r="I14" i="1" s="1"/>
  <c r="E15" i="1"/>
  <c r="G173" i="1"/>
  <c r="G12" i="1"/>
  <c r="G163" i="1"/>
  <c r="G156" i="1"/>
  <c r="G164" i="1"/>
  <c r="G151" i="1"/>
  <c r="G165" i="1"/>
  <c r="L12" i="1" l="1"/>
  <c r="L13" i="1" s="1"/>
  <c r="M13" i="1" s="1"/>
  <c r="E16" i="1"/>
  <c r="E17" i="1" s="1"/>
  <c r="J14" i="1"/>
  <c r="Q14" i="1"/>
  <c r="K14" i="1"/>
  <c r="F14" i="1"/>
  <c r="G13" i="1"/>
  <c r="G166" i="1"/>
  <c r="M12" i="1" l="1"/>
  <c r="L14" i="1"/>
  <c r="M14" i="1" s="1"/>
  <c r="E18" i="1"/>
  <c r="F15" i="1"/>
  <c r="G15" i="1" s="1"/>
  <c r="G14" i="1"/>
  <c r="H15" i="1"/>
  <c r="I15" i="1" s="1"/>
  <c r="K15" i="1" s="1"/>
  <c r="E19" i="1" l="1"/>
  <c r="Q15" i="1"/>
  <c r="J15" i="1"/>
  <c r="F16" i="1"/>
  <c r="H16" i="1"/>
  <c r="I16" i="1" s="1"/>
  <c r="L15" i="1"/>
  <c r="G16" i="1" l="1"/>
  <c r="F17" i="1"/>
  <c r="H17" i="1"/>
  <c r="I17" i="1" s="1"/>
  <c r="E20" i="1"/>
  <c r="Q16" i="1"/>
  <c r="J16" i="1"/>
  <c r="K16" i="1"/>
  <c r="M15" i="1"/>
  <c r="K17" i="1" l="1"/>
  <c r="E21" i="1"/>
  <c r="Q17" i="1"/>
  <c r="J17" i="1"/>
  <c r="F18" i="1"/>
  <c r="G17" i="1"/>
  <c r="H18" i="1"/>
  <c r="I18" i="1" s="1"/>
  <c r="L16" i="1"/>
  <c r="E22" i="1" l="1"/>
  <c r="F19" i="1"/>
  <c r="G18" i="1"/>
  <c r="H19" i="1"/>
  <c r="I19" i="1" s="1"/>
  <c r="J18" i="1"/>
  <c r="Q18" i="1"/>
  <c r="M16" i="1"/>
  <c r="L17" i="1"/>
  <c r="K18" i="1"/>
  <c r="E23" i="1" l="1"/>
  <c r="K19" i="1"/>
  <c r="Q19" i="1"/>
  <c r="J19" i="1"/>
  <c r="M17" i="1"/>
  <c r="L18" i="1"/>
  <c r="F20" i="1"/>
  <c r="G19" i="1"/>
  <c r="H20" i="1"/>
  <c r="I20" i="1" s="1"/>
  <c r="F21" i="1" l="1"/>
  <c r="H21" i="1"/>
  <c r="I21" i="1" s="1"/>
  <c r="E24" i="1"/>
  <c r="G20" i="1"/>
  <c r="M18" i="1"/>
  <c r="L19" i="1"/>
  <c r="K20" i="1"/>
  <c r="R20" i="1" s="1"/>
  <c r="Q20" i="1"/>
  <c r="J20" i="1"/>
  <c r="K21" i="1" l="1"/>
  <c r="E25" i="1"/>
  <c r="J21" i="1"/>
  <c r="Q21" i="1"/>
  <c r="G21" i="1"/>
  <c r="F22" i="1"/>
  <c r="H22" i="1"/>
  <c r="I22" i="1" s="1"/>
  <c r="L20" i="1"/>
  <c r="M19" i="1"/>
  <c r="L21" i="1" l="1"/>
  <c r="M21" i="1" s="1"/>
  <c r="K22" i="1"/>
  <c r="G22" i="1"/>
  <c r="F23" i="1"/>
  <c r="H23" i="1"/>
  <c r="I23" i="1" s="1"/>
  <c r="E26" i="1"/>
  <c r="J22" i="1"/>
  <c r="Q22" i="1"/>
  <c r="M20" i="1"/>
  <c r="K23" i="1" l="1"/>
  <c r="L22" i="1"/>
  <c r="M22" i="1" s="1"/>
  <c r="Q23" i="1"/>
  <c r="J23" i="1"/>
  <c r="G23" i="1"/>
  <c r="F24" i="1"/>
  <c r="H24" i="1"/>
  <c r="I24" i="1" s="1"/>
  <c r="E27" i="1"/>
  <c r="L23" i="1" l="1"/>
  <c r="M23" i="1" s="1"/>
  <c r="G24" i="1"/>
  <c r="F25" i="1"/>
  <c r="H25" i="1"/>
  <c r="I25" i="1" s="1"/>
  <c r="E28" i="1"/>
  <c r="E29" i="1" s="1"/>
  <c r="J24" i="1"/>
  <c r="Q24" i="1"/>
  <c r="K24" i="1"/>
  <c r="K25" i="1" l="1"/>
  <c r="E30" i="1"/>
  <c r="L24" i="1"/>
  <c r="J25" i="1"/>
  <c r="Q25" i="1"/>
  <c r="G25" i="1"/>
  <c r="F26" i="1"/>
  <c r="H26" i="1"/>
  <c r="I26" i="1" s="1"/>
  <c r="K26" i="1" l="1"/>
  <c r="E31" i="1"/>
  <c r="F27" i="1"/>
  <c r="G26" i="1"/>
  <c r="H27" i="1"/>
  <c r="I27" i="1" s="1"/>
  <c r="K27" i="1" s="1"/>
  <c r="M24" i="1"/>
  <c r="L25" i="1"/>
  <c r="J26" i="1"/>
  <c r="Q26" i="1"/>
  <c r="E32" i="1" l="1"/>
  <c r="Q27" i="1"/>
  <c r="J27" i="1"/>
  <c r="L26" i="1"/>
  <c r="M25" i="1"/>
  <c r="G27" i="1"/>
  <c r="F28" i="1"/>
  <c r="H28" i="1"/>
  <c r="I28" i="1" s="1"/>
  <c r="G28" i="1" l="1"/>
  <c r="F29" i="1"/>
  <c r="H29" i="1"/>
  <c r="I29" i="1" s="1"/>
  <c r="E33" i="1"/>
  <c r="J28" i="1"/>
  <c r="Q28" i="1"/>
  <c r="M26" i="1"/>
  <c r="L27" i="1"/>
  <c r="K28" i="1"/>
  <c r="Q29" i="1" l="1"/>
  <c r="J29" i="1"/>
  <c r="K29" i="1"/>
  <c r="E34" i="1"/>
  <c r="G29" i="1"/>
  <c r="F30" i="1"/>
  <c r="H30" i="1"/>
  <c r="I30" i="1" s="1"/>
  <c r="M27" i="1"/>
  <c r="L28" i="1"/>
  <c r="M28" i="1" l="1"/>
  <c r="L29" i="1"/>
  <c r="M29" i="1" s="1"/>
  <c r="Q30" i="1"/>
  <c r="J30" i="1"/>
  <c r="E35" i="1"/>
  <c r="K30" i="1"/>
  <c r="G30" i="1"/>
  <c r="F31" i="1"/>
  <c r="H31" i="1"/>
  <c r="I31" i="1" s="1"/>
  <c r="L30" i="1" l="1"/>
  <c r="Q31" i="1"/>
  <c r="J31" i="1"/>
  <c r="E36" i="1"/>
  <c r="F32" i="1"/>
  <c r="G31" i="1"/>
  <c r="H32" i="1"/>
  <c r="I32" i="1" s="1"/>
  <c r="K31" i="1"/>
  <c r="M30" i="1"/>
  <c r="K32" i="1" l="1"/>
  <c r="R32" i="1" s="1"/>
  <c r="G32" i="1"/>
  <c r="H33" i="1"/>
  <c r="I33" i="1" s="1"/>
  <c r="F33" i="1"/>
  <c r="J32" i="1"/>
  <c r="Q32" i="1"/>
  <c r="E37" i="1"/>
  <c r="L31" i="1"/>
  <c r="Q33" i="1" l="1"/>
  <c r="J33" i="1"/>
  <c r="E38" i="1"/>
  <c r="K33" i="1"/>
  <c r="M31" i="1"/>
  <c r="L32" i="1"/>
  <c r="G33" i="1"/>
  <c r="F34" i="1"/>
  <c r="H34" i="1"/>
  <c r="I34" i="1" s="1"/>
  <c r="F35" i="1" l="1"/>
  <c r="G34" i="1"/>
  <c r="H35" i="1"/>
  <c r="I35" i="1" s="1"/>
  <c r="E39" i="1"/>
  <c r="E40" i="1" s="1"/>
  <c r="J34" i="1"/>
  <c r="Q34" i="1"/>
  <c r="L33" i="1"/>
  <c r="M32" i="1"/>
  <c r="K34" i="1"/>
  <c r="E41" i="1" l="1"/>
  <c r="K35" i="1"/>
  <c r="J35" i="1"/>
  <c r="Q35" i="1"/>
  <c r="M33" i="1"/>
  <c r="L34" i="1"/>
  <c r="G35" i="1"/>
  <c r="F36" i="1"/>
  <c r="H36" i="1"/>
  <c r="I36" i="1" s="1"/>
  <c r="K36" i="1" l="1"/>
  <c r="E42" i="1"/>
  <c r="G36" i="1"/>
  <c r="F37" i="1"/>
  <c r="H37" i="1"/>
  <c r="I37" i="1" s="1"/>
  <c r="L35" i="1"/>
  <c r="J36" i="1"/>
  <c r="Q36" i="1"/>
  <c r="M34" i="1"/>
  <c r="E43" i="1" l="1"/>
  <c r="J37" i="1"/>
  <c r="Q37" i="1"/>
  <c r="K37" i="1"/>
  <c r="F38" i="1"/>
  <c r="G37" i="1"/>
  <c r="H38" i="1"/>
  <c r="I38" i="1" s="1"/>
  <c r="M35" i="1"/>
  <c r="L36" i="1"/>
  <c r="E44" i="1" l="1"/>
  <c r="J38" i="1"/>
  <c r="Q38" i="1"/>
  <c r="K38" i="1"/>
  <c r="L37" i="1"/>
  <c r="M36" i="1"/>
  <c r="F39" i="1"/>
  <c r="G38" i="1"/>
  <c r="H39" i="1"/>
  <c r="I39" i="1" s="1"/>
  <c r="G39" i="1" l="1"/>
  <c r="F40" i="1"/>
  <c r="H40" i="1"/>
  <c r="I40" i="1" s="1"/>
  <c r="E45" i="1"/>
  <c r="Q39" i="1"/>
  <c r="J39" i="1"/>
  <c r="M37" i="1"/>
  <c r="L38" i="1"/>
  <c r="M38" i="1" s="1"/>
  <c r="K39" i="1"/>
  <c r="J40" i="1" l="1"/>
  <c r="Q40" i="1"/>
  <c r="E46" i="1"/>
  <c r="G40" i="1"/>
  <c r="F41" i="1"/>
  <c r="H41" i="1"/>
  <c r="I41" i="1" s="1"/>
  <c r="K40" i="1"/>
  <c r="L39" i="1"/>
  <c r="M39" i="1" l="1"/>
  <c r="L40" i="1"/>
  <c r="M40" i="1" s="1"/>
  <c r="G41" i="1"/>
  <c r="F42" i="1"/>
  <c r="H42" i="1"/>
  <c r="I42" i="1" s="1"/>
  <c r="K41" i="1"/>
  <c r="J41" i="1"/>
  <c r="Q41" i="1"/>
  <c r="E47" i="1"/>
  <c r="K42" i="1" l="1"/>
  <c r="L41" i="1"/>
  <c r="M41" i="1" s="1"/>
  <c r="Q42" i="1"/>
  <c r="J42" i="1"/>
  <c r="E48" i="1"/>
  <c r="G42" i="1"/>
  <c r="F43" i="1"/>
  <c r="H43" i="1"/>
  <c r="I43" i="1" s="1"/>
  <c r="G43" i="1" l="1"/>
  <c r="F44" i="1"/>
  <c r="H44" i="1"/>
  <c r="I44" i="1" s="1"/>
  <c r="E49" i="1"/>
  <c r="K43" i="1"/>
  <c r="J43" i="1"/>
  <c r="Q43" i="1"/>
  <c r="L42" i="1"/>
  <c r="L43" i="1" s="1"/>
  <c r="E50" i="1" l="1"/>
  <c r="M42" i="1"/>
  <c r="J44" i="1"/>
  <c r="Q44" i="1"/>
  <c r="K44" i="1"/>
  <c r="R44" i="1" s="1"/>
  <c r="M43" i="1"/>
  <c r="F45" i="1"/>
  <c r="G44" i="1"/>
  <c r="H45" i="1"/>
  <c r="I45" i="1" s="1"/>
  <c r="L44" i="1" l="1"/>
  <c r="J45" i="1"/>
  <c r="Q45" i="1"/>
  <c r="K45" i="1"/>
  <c r="M44" i="1"/>
  <c r="E51" i="1"/>
  <c r="F46" i="1"/>
  <c r="G45" i="1"/>
  <c r="H46" i="1"/>
  <c r="I46" i="1" s="1"/>
  <c r="K46" i="1" l="1"/>
  <c r="G46" i="1"/>
  <c r="F47" i="1"/>
  <c r="H47" i="1"/>
  <c r="I47" i="1" s="1"/>
  <c r="J46" i="1"/>
  <c r="Q46" i="1"/>
  <c r="E52" i="1"/>
  <c r="E53" i="1" s="1"/>
  <c r="L45" i="1"/>
  <c r="E54" i="1" l="1"/>
  <c r="J47" i="1"/>
  <c r="Q47" i="1"/>
  <c r="G47" i="1"/>
  <c r="F48" i="1"/>
  <c r="H48" i="1"/>
  <c r="I48" i="1" s="1"/>
  <c r="M45" i="1"/>
  <c r="L46" i="1"/>
  <c r="K47" i="1"/>
  <c r="E55" i="1" l="1"/>
  <c r="M46" i="1"/>
  <c r="L47" i="1"/>
  <c r="M47" i="1" s="1"/>
  <c r="G48" i="1"/>
  <c r="F49" i="1"/>
  <c r="H49" i="1"/>
  <c r="I49" i="1" s="1"/>
  <c r="K48" i="1"/>
  <c r="Q48" i="1"/>
  <c r="J48" i="1"/>
  <c r="E56" i="1" l="1"/>
  <c r="F50" i="1"/>
  <c r="G49" i="1"/>
  <c r="H50" i="1"/>
  <c r="I50" i="1" s="1"/>
  <c r="L48" i="1"/>
  <c r="K49" i="1"/>
  <c r="Q49" i="1"/>
  <c r="J49" i="1"/>
  <c r="L49" i="1" l="1"/>
  <c r="E57" i="1"/>
  <c r="M48" i="1"/>
  <c r="M49" i="1"/>
  <c r="J50" i="1"/>
  <c r="Q50" i="1"/>
  <c r="K50" i="1"/>
  <c r="G50" i="1"/>
  <c r="F51" i="1"/>
  <c r="H51" i="1"/>
  <c r="I51" i="1" s="1"/>
  <c r="E58" i="1" l="1"/>
  <c r="K51" i="1"/>
  <c r="G51" i="1"/>
  <c r="F52" i="1"/>
  <c r="H52" i="1"/>
  <c r="I52" i="1" s="1"/>
  <c r="L50" i="1"/>
  <c r="L51" i="1" s="1"/>
  <c r="Q51" i="1"/>
  <c r="J51" i="1"/>
  <c r="G52" i="1" l="1"/>
  <c r="F53" i="1"/>
  <c r="H53" i="1"/>
  <c r="I53" i="1" s="1"/>
  <c r="E59" i="1"/>
  <c r="Q52" i="1"/>
  <c r="J52" i="1"/>
  <c r="K52" i="1"/>
  <c r="M51" i="1"/>
  <c r="M50" i="1"/>
  <c r="K53" i="1" l="1"/>
  <c r="J53" i="1"/>
  <c r="Q53" i="1"/>
  <c r="F54" i="1"/>
  <c r="G53" i="1"/>
  <c r="H54" i="1"/>
  <c r="I54" i="1" s="1"/>
  <c r="E60" i="1"/>
  <c r="L52" i="1"/>
  <c r="K54" i="1" l="1"/>
  <c r="E61" i="1"/>
  <c r="M52" i="1"/>
  <c r="L53" i="1"/>
  <c r="G54" i="1"/>
  <c r="F55" i="1"/>
  <c r="H55" i="1"/>
  <c r="I55" i="1" s="1"/>
  <c r="J54" i="1"/>
  <c r="Q54" i="1"/>
  <c r="F56" i="1" l="1"/>
  <c r="G55" i="1"/>
  <c r="H56" i="1"/>
  <c r="I56" i="1" s="1"/>
  <c r="M53" i="1"/>
  <c r="L54" i="1"/>
  <c r="J55" i="1"/>
  <c r="Q55" i="1"/>
  <c r="E62" i="1"/>
  <c r="K55" i="1"/>
  <c r="E63" i="1" l="1"/>
  <c r="L55" i="1"/>
  <c r="M55" i="1" s="1"/>
  <c r="M54" i="1"/>
  <c r="G56" i="1"/>
  <c r="F57" i="1"/>
  <c r="H57" i="1"/>
  <c r="I57" i="1" s="1"/>
  <c r="K56" i="1"/>
  <c r="Q56" i="1"/>
  <c r="J56" i="1"/>
  <c r="F58" i="1" l="1"/>
  <c r="G57" i="1"/>
  <c r="H58" i="1"/>
  <c r="I58" i="1" s="1"/>
  <c r="E64" i="1"/>
  <c r="E65" i="1" s="1"/>
  <c r="E66" i="1" s="1"/>
  <c r="K57" i="1"/>
  <c r="R56" i="1"/>
  <c r="Q57" i="1"/>
  <c r="J57" i="1"/>
  <c r="L56" i="1"/>
  <c r="L57" i="1" s="1"/>
  <c r="E67" i="1" l="1"/>
  <c r="K58" i="1"/>
  <c r="L58" i="1" s="1"/>
  <c r="M58" i="1" s="1"/>
  <c r="J58" i="1"/>
  <c r="Q58" i="1"/>
  <c r="M57" i="1"/>
  <c r="M56" i="1"/>
  <c r="G58" i="1"/>
  <c r="F59" i="1"/>
  <c r="H59" i="1"/>
  <c r="I59" i="1" s="1"/>
  <c r="K59" i="1" l="1"/>
  <c r="E68" i="1"/>
  <c r="J59" i="1"/>
  <c r="Q59" i="1"/>
  <c r="F60" i="1"/>
  <c r="G59" i="1"/>
  <c r="H60" i="1"/>
  <c r="I60" i="1" s="1"/>
  <c r="L59" i="1"/>
  <c r="M59" i="1" s="1"/>
  <c r="E69" i="1" l="1"/>
  <c r="J60" i="1"/>
  <c r="Q60" i="1"/>
  <c r="F61" i="1"/>
  <c r="G60" i="1"/>
  <c r="H61" i="1"/>
  <c r="I61" i="1" s="1"/>
  <c r="K60" i="1"/>
  <c r="E70" i="1" l="1"/>
  <c r="J61" i="1"/>
  <c r="Q61" i="1"/>
  <c r="F62" i="1"/>
  <c r="G61" i="1"/>
  <c r="H62" i="1"/>
  <c r="I62" i="1" s="1"/>
  <c r="K61" i="1"/>
  <c r="L60" i="1"/>
  <c r="E71" i="1" l="1"/>
  <c r="J62" i="1"/>
  <c r="Q62" i="1"/>
  <c r="M60" i="1"/>
  <c r="L61" i="1"/>
  <c r="M61" i="1" s="1"/>
  <c r="G62" i="1"/>
  <c r="F63" i="1"/>
  <c r="H63" i="1"/>
  <c r="I63" i="1" s="1"/>
  <c r="K62" i="1"/>
  <c r="K63" i="1" l="1"/>
  <c r="E72" i="1"/>
  <c r="L62" i="1"/>
  <c r="G63" i="1"/>
  <c r="F64" i="1"/>
  <c r="H64" i="1"/>
  <c r="I64" i="1" s="1"/>
  <c r="J63" i="1"/>
  <c r="Q63" i="1"/>
  <c r="E73" i="1" l="1"/>
  <c r="G64" i="1"/>
  <c r="F65" i="1"/>
  <c r="H65" i="1"/>
  <c r="I65" i="1" s="1"/>
  <c r="J64" i="1"/>
  <c r="Q64" i="1"/>
  <c r="K64" i="1"/>
  <c r="M62" i="1"/>
  <c r="L63" i="1"/>
  <c r="K65" i="1" l="1"/>
  <c r="E74" i="1"/>
  <c r="G65" i="1"/>
  <c r="F66" i="1"/>
  <c r="H66" i="1"/>
  <c r="I66" i="1" s="1"/>
  <c r="J65" i="1"/>
  <c r="Q65" i="1"/>
  <c r="L64" i="1"/>
  <c r="M63" i="1"/>
  <c r="E75" i="1" l="1"/>
  <c r="E76" i="1" s="1"/>
  <c r="J66" i="1"/>
  <c r="Q66" i="1"/>
  <c r="G66" i="1"/>
  <c r="F67" i="1"/>
  <c r="H67" i="1"/>
  <c r="I67" i="1" s="1"/>
  <c r="K66" i="1"/>
  <c r="M64" i="1"/>
  <c r="L65" i="1"/>
  <c r="K67" i="1" l="1"/>
  <c r="E77" i="1"/>
  <c r="E78" i="1" s="1"/>
  <c r="M65" i="1"/>
  <c r="L66" i="1"/>
  <c r="F68" i="1"/>
  <c r="G67" i="1"/>
  <c r="H68" i="1"/>
  <c r="I68" i="1" s="1"/>
  <c r="J67" i="1"/>
  <c r="Q67" i="1"/>
  <c r="E79" i="1" l="1"/>
  <c r="M66" i="1"/>
  <c r="L67" i="1"/>
  <c r="J68" i="1"/>
  <c r="Q68" i="1"/>
  <c r="K68" i="1"/>
  <c r="F69" i="1"/>
  <c r="G68" i="1"/>
  <c r="H69" i="1"/>
  <c r="I69" i="1" s="1"/>
  <c r="E80" i="1" l="1"/>
  <c r="Q69" i="1"/>
  <c r="J69" i="1"/>
  <c r="G69" i="1"/>
  <c r="F70" i="1"/>
  <c r="H70" i="1"/>
  <c r="I70" i="1" s="1"/>
  <c r="R68" i="1"/>
  <c r="K69" i="1"/>
  <c r="L68" i="1"/>
  <c r="M68" i="1" s="1"/>
  <c r="M67" i="1"/>
  <c r="E81" i="1" l="1"/>
  <c r="L69" i="1"/>
  <c r="M69" i="1" s="1"/>
  <c r="G70" i="1"/>
  <c r="F71" i="1"/>
  <c r="H71" i="1"/>
  <c r="I71" i="1" s="1"/>
  <c r="J70" i="1"/>
  <c r="Q70" i="1"/>
  <c r="K70" i="1"/>
  <c r="E82" i="1" l="1"/>
  <c r="J71" i="1"/>
  <c r="Q71" i="1"/>
  <c r="F72" i="1"/>
  <c r="G71" i="1"/>
  <c r="H72" i="1"/>
  <c r="I72" i="1" s="1"/>
  <c r="K71" i="1"/>
  <c r="L70" i="1"/>
  <c r="L71" i="1" s="1"/>
  <c r="E83" i="1" l="1"/>
  <c r="M71" i="1"/>
  <c r="M70" i="1"/>
  <c r="J72" i="1"/>
  <c r="Q72" i="1"/>
  <c r="K72" i="1"/>
  <c r="L72" i="1" s="1"/>
  <c r="F73" i="1"/>
  <c r="G72" i="1"/>
  <c r="H73" i="1"/>
  <c r="I73" i="1" s="1"/>
  <c r="E84" i="1" l="1"/>
  <c r="J73" i="1"/>
  <c r="Q73" i="1"/>
  <c r="G73" i="1"/>
  <c r="F74" i="1"/>
  <c r="H74" i="1"/>
  <c r="I74" i="1" s="1"/>
  <c r="K73" i="1"/>
  <c r="L73" i="1" s="1"/>
  <c r="M72" i="1"/>
  <c r="E85" i="1" l="1"/>
  <c r="M73" i="1"/>
  <c r="J74" i="1"/>
  <c r="Q74" i="1"/>
  <c r="F75" i="1"/>
  <c r="G74" i="1"/>
  <c r="H75" i="1"/>
  <c r="I75" i="1" s="1"/>
  <c r="K74" i="1"/>
  <c r="E86" i="1" l="1"/>
  <c r="G75" i="1"/>
  <c r="F76" i="1"/>
  <c r="H76" i="1"/>
  <c r="I76" i="1" s="1"/>
  <c r="K75" i="1"/>
  <c r="J75" i="1"/>
  <c r="Q75" i="1"/>
  <c r="L74" i="1"/>
  <c r="K76" i="1" l="1"/>
  <c r="E87" i="1"/>
  <c r="E88" i="1" s="1"/>
  <c r="E89" i="1" s="1"/>
  <c r="J76" i="1"/>
  <c r="Q76" i="1"/>
  <c r="G76" i="1"/>
  <c r="F77" i="1"/>
  <c r="H77" i="1"/>
  <c r="I77" i="1" s="1"/>
  <c r="M74" i="1"/>
  <c r="L75" i="1"/>
  <c r="E90" i="1" l="1"/>
  <c r="G77" i="1"/>
  <c r="F78" i="1"/>
  <c r="H78" i="1"/>
  <c r="I78" i="1" s="1"/>
  <c r="J77" i="1"/>
  <c r="Q77" i="1"/>
  <c r="M75" i="1"/>
  <c r="L76" i="1"/>
  <c r="K77" i="1"/>
  <c r="E91" i="1" l="1"/>
  <c r="K78" i="1"/>
  <c r="J78" i="1"/>
  <c r="Q78" i="1"/>
  <c r="G78" i="1"/>
  <c r="F79" i="1"/>
  <c r="H79" i="1"/>
  <c r="I79" i="1" s="1"/>
  <c r="M76" i="1"/>
  <c r="L77" i="1"/>
  <c r="E92" i="1" l="1"/>
  <c r="F80" i="1"/>
  <c r="G79" i="1"/>
  <c r="H80" i="1"/>
  <c r="I80" i="1" s="1"/>
  <c r="M77" i="1"/>
  <c r="L78" i="1"/>
  <c r="J79" i="1"/>
  <c r="Q79" i="1"/>
  <c r="K79" i="1"/>
  <c r="K80" i="1" l="1"/>
  <c r="E93" i="1"/>
  <c r="G80" i="1"/>
  <c r="F81" i="1"/>
  <c r="H81" i="1"/>
  <c r="I81" i="1" s="1"/>
  <c r="J80" i="1"/>
  <c r="Q80" i="1"/>
  <c r="L79" i="1"/>
  <c r="M78" i="1"/>
  <c r="R80" i="1"/>
  <c r="E94" i="1" l="1"/>
  <c r="Q81" i="1"/>
  <c r="J81" i="1"/>
  <c r="K81" i="1"/>
  <c r="G81" i="1"/>
  <c r="F82" i="1"/>
  <c r="H82" i="1"/>
  <c r="I82" i="1" s="1"/>
  <c r="M79" i="1"/>
  <c r="L80" i="1"/>
  <c r="E95" i="1" l="1"/>
  <c r="K82" i="1"/>
  <c r="M80" i="1"/>
  <c r="L81" i="1"/>
  <c r="J82" i="1"/>
  <c r="Q82" i="1"/>
  <c r="G82" i="1"/>
  <c r="F83" i="1"/>
  <c r="H83" i="1"/>
  <c r="I83" i="1" s="1"/>
  <c r="E96" i="1" l="1"/>
  <c r="J83" i="1"/>
  <c r="Q83" i="1"/>
  <c r="M81" i="1"/>
  <c r="L82" i="1"/>
  <c r="G83" i="1"/>
  <c r="F84" i="1"/>
  <c r="H84" i="1"/>
  <c r="I84" i="1" s="1"/>
  <c r="K83" i="1"/>
  <c r="E97" i="1" l="1"/>
  <c r="K84" i="1"/>
  <c r="J84" i="1"/>
  <c r="Q84" i="1"/>
  <c r="F85" i="1"/>
  <c r="G84" i="1"/>
  <c r="H85" i="1"/>
  <c r="I85" i="1" s="1"/>
  <c r="L83" i="1"/>
  <c r="M82" i="1"/>
  <c r="L84" i="1" l="1"/>
  <c r="E98" i="1"/>
  <c r="E99" i="1" s="1"/>
  <c r="M83" i="1"/>
  <c r="G85" i="1"/>
  <c r="F86" i="1"/>
  <c r="H86" i="1"/>
  <c r="I86" i="1" s="1"/>
  <c r="K85" i="1"/>
  <c r="M84" i="1"/>
  <c r="J85" i="1"/>
  <c r="Q85" i="1"/>
  <c r="L85" i="1"/>
  <c r="E100" i="1" l="1"/>
  <c r="F87" i="1"/>
  <c r="G86" i="1"/>
  <c r="H87" i="1"/>
  <c r="I87" i="1" s="1"/>
  <c r="J86" i="1"/>
  <c r="Q86" i="1"/>
  <c r="M85" i="1"/>
  <c r="K86" i="1"/>
  <c r="K87" i="1" s="1"/>
  <c r="E101" i="1" l="1"/>
  <c r="G87" i="1"/>
  <c r="F88" i="1"/>
  <c r="H88" i="1"/>
  <c r="I88" i="1" s="1"/>
  <c r="Q88" i="1" s="1"/>
  <c r="L86" i="1"/>
  <c r="Q87" i="1"/>
  <c r="J87" i="1"/>
  <c r="E102" i="1" l="1"/>
  <c r="G88" i="1"/>
  <c r="F89" i="1"/>
  <c r="H89" i="1"/>
  <c r="I89" i="1" s="1"/>
  <c r="J88" i="1"/>
  <c r="K88" i="1"/>
  <c r="M86" i="1"/>
  <c r="L87" i="1"/>
  <c r="E103" i="1" l="1"/>
  <c r="F90" i="1"/>
  <c r="G89" i="1"/>
  <c r="H90" i="1"/>
  <c r="I90" i="1" s="1"/>
  <c r="Q89" i="1"/>
  <c r="J89" i="1"/>
  <c r="K89" i="1"/>
  <c r="M87" i="1"/>
  <c r="L88" i="1"/>
  <c r="E104" i="1" l="1"/>
  <c r="K90" i="1"/>
  <c r="J90" i="1"/>
  <c r="Q90" i="1"/>
  <c r="M88" i="1"/>
  <c r="L89" i="1"/>
  <c r="G90" i="1"/>
  <c r="F91" i="1"/>
  <c r="H91" i="1"/>
  <c r="I91" i="1" s="1"/>
  <c r="E105" i="1" l="1"/>
  <c r="F92" i="1"/>
  <c r="G91" i="1"/>
  <c r="H92" i="1"/>
  <c r="I92" i="1" s="1"/>
  <c r="M89" i="1"/>
  <c r="L90" i="1"/>
  <c r="Q91" i="1"/>
  <c r="J91" i="1"/>
  <c r="K91" i="1"/>
  <c r="E106" i="1" l="1"/>
  <c r="K92" i="1"/>
  <c r="G92" i="1"/>
  <c r="F93" i="1"/>
  <c r="H93" i="1"/>
  <c r="I93" i="1" s="1"/>
  <c r="L91" i="1"/>
  <c r="M90" i="1"/>
  <c r="J92" i="1"/>
  <c r="Q92" i="1"/>
  <c r="E107" i="1" l="1"/>
  <c r="J93" i="1"/>
  <c r="Q93" i="1"/>
  <c r="R92" i="1"/>
  <c r="K93" i="1"/>
  <c r="G93" i="1"/>
  <c r="F94" i="1"/>
  <c r="H94" i="1"/>
  <c r="I94" i="1" s="1"/>
  <c r="M91" i="1"/>
  <c r="L92" i="1"/>
  <c r="K94" i="1" l="1"/>
  <c r="E108" i="1"/>
  <c r="M92" i="1"/>
  <c r="L93" i="1"/>
  <c r="G94" i="1"/>
  <c r="F95" i="1"/>
  <c r="H95" i="1"/>
  <c r="I95" i="1" s="1"/>
  <c r="Q94" i="1"/>
  <c r="J94" i="1"/>
  <c r="E109" i="1" l="1"/>
  <c r="J95" i="1"/>
  <c r="Q95" i="1"/>
  <c r="K95" i="1"/>
  <c r="G95" i="1"/>
  <c r="F96" i="1"/>
  <c r="H96" i="1"/>
  <c r="I96" i="1" s="1"/>
  <c r="M93" i="1"/>
  <c r="L94" i="1"/>
  <c r="E110" i="1" l="1"/>
  <c r="F97" i="1"/>
  <c r="G96" i="1"/>
  <c r="H97" i="1"/>
  <c r="I97" i="1" s="1"/>
  <c r="L95" i="1"/>
  <c r="M95" i="1" s="1"/>
  <c r="M94" i="1"/>
  <c r="Q96" i="1"/>
  <c r="J96" i="1"/>
  <c r="K96" i="1"/>
  <c r="K97" i="1" l="1"/>
  <c r="E111" i="1"/>
  <c r="E112" i="1" s="1"/>
  <c r="L96" i="1"/>
  <c r="F98" i="1"/>
  <c r="G97" i="1"/>
  <c r="H98" i="1"/>
  <c r="I98" i="1" s="1"/>
  <c r="K98" i="1" s="1"/>
  <c r="J97" i="1"/>
  <c r="Q97" i="1"/>
  <c r="E113" i="1" l="1"/>
  <c r="E114" i="1" s="1"/>
  <c r="G98" i="1"/>
  <c r="F99" i="1"/>
  <c r="H99" i="1"/>
  <c r="I99" i="1" s="1"/>
  <c r="K99" i="1" s="1"/>
  <c r="M96" i="1"/>
  <c r="L97" i="1"/>
  <c r="Q98" i="1"/>
  <c r="J98" i="1"/>
  <c r="E115" i="1" l="1"/>
  <c r="J99" i="1"/>
  <c r="Q99" i="1"/>
  <c r="F100" i="1"/>
  <c r="G99" i="1"/>
  <c r="H100" i="1"/>
  <c r="I100" i="1" s="1"/>
  <c r="M97" i="1"/>
  <c r="L98" i="1"/>
  <c r="E116" i="1" l="1"/>
  <c r="M98" i="1"/>
  <c r="L99" i="1"/>
  <c r="F101" i="1"/>
  <c r="G100" i="1"/>
  <c r="H101" i="1"/>
  <c r="I101" i="1" s="1"/>
  <c r="J100" i="1"/>
  <c r="Q100" i="1"/>
  <c r="K100" i="1"/>
  <c r="E117" i="1" l="1"/>
  <c r="K101" i="1"/>
  <c r="F102" i="1"/>
  <c r="G101" i="1"/>
  <c r="H102" i="1"/>
  <c r="I102" i="1" s="1"/>
  <c r="L100" i="1"/>
  <c r="M99" i="1"/>
  <c r="J101" i="1"/>
  <c r="Q101" i="1"/>
  <c r="E118" i="1" l="1"/>
  <c r="J102" i="1"/>
  <c r="Q102" i="1"/>
  <c r="K102" i="1"/>
  <c r="G102" i="1"/>
  <c r="F103" i="1"/>
  <c r="H103" i="1"/>
  <c r="I103" i="1" s="1"/>
  <c r="M100" i="1"/>
  <c r="L101" i="1"/>
  <c r="E119" i="1" l="1"/>
  <c r="L102" i="1"/>
  <c r="M101" i="1"/>
  <c r="G103" i="1"/>
  <c r="F104" i="1"/>
  <c r="H104" i="1"/>
  <c r="I104" i="1" s="1"/>
  <c r="Q103" i="1"/>
  <c r="J103" i="1"/>
  <c r="K103" i="1"/>
  <c r="E120" i="1" l="1"/>
  <c r="L103" i="1"/>
  <c r="M103" i="1" s="1"/>
  <c r="J104" i="1"/>
  <c r="Q104" i="1"/>
  <c r="G104" i="1"/>
  <c r="F105" i="1"/>
  <c r="H105" i="1"/>
  <c r="I105" i="1" s="1"/>
  <c r="K104" i="1"/>
  <c r="M102" i="1"/>
  <c r="E121" i="1" l="1"/>
  <c r="E122" i="1" s="1"/>
  <c r="G105" i="1"/>
  <c r="F106" i="1"/>
  <c r="H106" i="1"/>
  <c r="I106" i="1" s="1"/>
  <c r="R104" i="1"/>
  <c r="K105" i="1"/>
  <c r="L104" i="1"/>
  <c r="J105" i="1"/>
  <c r="Q105" i="1"/>
  <c r="E123" i="1" l="1"/>
  <c r="E124" i="1" s="1"/>
  <c r="L105" i="1"/>
  <c r="M105" i="1" s="1"/>
  <c r="M104" i="1"/>
  <c r="F107" i="1"/>
  <c r="G106" i="1"/>
  <c r="H107" i="1"/>
  <c r="I107" i="1" s="1"/>
  <c r="K106" i="1"/>
  <c r="L106" i="1" s="1"/>
  <c r="J106" i="1"/>
  <c r="Q106" i="1"/>
  <c r="E125" i="1" l="1"/>
  <c r="K107" i="1"/>
  <c r="M106" i="1"/>
  <c r="J107" i="1"/>
  <c r="Q107" i="1"/>
  <c r="L107" i="1"/>
  <c r="G107" i="1"/>
  <c r="F108" i="1"/>
  <c r="H108" i="1"/>
  <c r="I108" i="1" s="1"/>
  <c r="G152" i="1"/>
  <c r="G155" i="1"/>
  <c r="G158" i="1" l="1"/>
  <c r="G181" i="1" s="1"/>
  <c r="G153" i="1"/>
  <c r="G157" i="1"/>
  <c r="G108" i="1"/>
  <c r="F109" i="1"/>
  <c r="H109" i="1"/>
  <c r="I109" i="1" s="1"/>
  <c r="Q108" i="1"/>
  <c r="J108" i="1"/>
  <c r="K108" i="1"/>
  <c r="M107" i="1"/>
  <c r="G178" i="1" l="1"/>
  <c r="G182" i="1"/>
  <c r="G179" i="1"/>
  <c r="G183" i="1"/>
  <c r="K109" i="1"/>
  <c r="J109" i="1"/>
  <c r="Q109" i="1"/>
  <c r="F110" i="1"/>
  <c r="G109" i="1"/>
  <c r="H110" i="1"/>
  <c r="I110" i="1" s="1"/>
  <c r="L108" i="1"/>
  <c r="L109" i="1" s="1"/>
  <c r="M108" i="1" l="1"/>
  <c r="J110" i="1"/>
  <c r="Q110" i="1"/>
  <c r="F111" i="1"/>
  <c r="G110" i="1"/>
  <c r="H111" i="1"/>
  <c r="I111" i="1" s="1"/>
  <c r="K110" i="1"/>
  <c r="M109" i="1"/>
  <c r="G111" i="1" l="1"/>
  <c r="F112" i="1"/>
  <c r="H112" i="1"/>
  <c r="I112" i="1" s="1"/>
  <c r="Q111" i="1"/>
  <c r="J111" i="1"/>
  <c r="K111" i="1"/>
  <c r="L110" i="1"/>
  <c r="M110" i="1" s="1"/>
  <c r="K112" i="1" l="1"/>
  <c r="F113" i="1"/>
  <c r="G112" i="1"/>
  <c r="H113" i="1"/>
  <c r="I113" i="1" s="1"/>
  <c r="J112" i="1"/>
  <c r="Q112" i="1"/>
  <c r="L111" i="1"/>
  <c r="G113" i="1" l="1"/>
  <c r="F114" i="1"/>
  <c r="H114" i="1"/>
  <c r="I114" i="1" s="1"/>
  <c r="K113" i="1"/>
  <c r="M111" i="1"/>
  <c r="L112" i="1"/>
  <c r="Q113" i="1"/>
  <c r="J113" i="1"/>
  <c r="K114" i="1" l="1"/>
  <c r="J114" i="1"/>
  <c r="Q114" i="1"/>
  <c r="G114" i="1"/>
  <c r="F115" i="1"/>
  <c r="H115" i="1"/>
  <c r="I115" i="1" s="1"/>
  <c r="K115" i="1" s="1"/>
  <c r="L113" i="1"/>
  <c r="M112" i="1"/>
  <c r="M113" i="1" l="1"/>
  <c r="L114" i="1"/>
  <c r="Q115" i="1"/>
  <c r="J115" i="1"/>
  <c r="G115" i="1"/>
  <c r="F116" i="1"/>
  <c r="H116" i="1"/>
  <c r="I116" i="1" s="1"/>
  <c r="J116" i="1" l="1"/>
  <c r="Q116" i="1"/>
  <c r="F117" i="1"/>
  <c r="G116" i="1"/>
  <c r="H117" i="1"/>
  <c r="I117" i="1" s="1"/>
  <c r="M114" i="1"/>
  <c r="L115" i="1"/>
  <c r="K116" i="1"/>
  <c r="R116" i="1" l="1"/>
  <c r="K117" i="1"/>
  <c r="L116" i="1"/>
  <c r="M116" i="1" s="1"/>
  <c r="M115" i="1"/>
  <c r="Q117" i="1"/>
  <c r="J117" i="1"/>
  <c r="G117" i="1"/>
  <c r="F118" i="1"/>
  <c r="H118" i="1"/>
  <c r="I118" i="1" s="1"/>
  <c r="Q118" i="1" l="1"/>
  <c r="J118" i="1"/>
  <c r="F119" i="1"/>
  <c r="G118" i="1"/>
  <c r="H119" i="1"/>
  <c r="I119" i="1" s="1"/>
  <c r="K118" i="1"/>
  <c r="L117" i="1"/>
  <c r="L118" i="1" l="1"/>
  <c r="J119" i="1"/>
  <c r="Q119" i="1"/>
  <c r="M117" i="1"/>
  <c r="F120" i="1"/>
  <c r="G119" i="1"/>
  <c r="H120" i="1"/>
  <c r="I120" i="1" s="1"/>
  <c r="M118" i="1"/>
  <c r="K119" i="1"/>
  <c r="L119" i="1" s="1"/>
  <c r="J120" i="1" l="1"/>
  <c r="Q120" i="1"/>
  <c r="F121" i="1"/>
  <c r="G120" i="1"/>
  <c r="H121" i="1"/>
  <c r="I121" i="1" s="1"/>
  <c r="K120" i="1"/>
  <c r="M119" i="1"/>
  <c r="G121" i="1" l="1"/>
  <c r="F122" i="1"/>
  <c r="H122" i="1"/>
  <c r="I122" i="1" s="1"/>
  <c r="Q121" i="1"/>
  <c r="J121" i="1"/>
  <c r="K121" i="1"/>
  <c r="L120" i="1"/>
  <c r="K122" i="1" l="1"/>
  <c r="J122" i="1"/>
  <c r="Q122" i="1"/>
  <c r="F123" i="1"/>
  <c r="G122" i="1"/>
  <c r="H123" i="1"/>
  <c r="I123" i="1" s="1"/>
  <c r="K123" i="1" s="1"/>
  <c r="M120" i="1"/>
  <c r="L121" i="1"/>
  <c r="G123" i="1" l="1"/>
  <c r="F124" i="1"/>
  <c r="H124" i="1"/>
  <c r="I124" i="1" s="1"/>
  <c r="Q123" i="1"/>
  <c r="J123" i="1"/>
  <c r="M121" i="1"/>
  <c r="L122" i="1"/>
  <c r="Q124" i="1" l="1"/>
  <c r="J124" i="1"/>
  <c r="G124" i="1"/>
  <c r="F125" i="1"/>
  <c r="G125" i="1" s="1"/>
  <c r="H125" i="1"/>
  <c r="I125" i="1" s="1"/>
  <c r="G171" i="1"/>
  <c r="G180" i="1" s="1"/>
  <c r="K124" i="1"/>
  <c r="L123" i="1"/>
  <c r="M122" i="1"/>
  <c r="M123" i="1" l="1"/>
  <c r="L124" i="1"/>
  <c r="Q125" i="1"/>
  <c r="I177" i="1" s="1"/>
  <c r="I184" i="1" s="1"/>
  <c r="J125" i="1"/>
  <c r="I160" i="1" s="1"/>
  <c r="I175" i="1"/>
  <c r="I168" i="1"/>
  <c r="I161" i="1"/>
  <c r="I170" i="1"/>
  <c r="I149" i="1"/>
  <c r="I176" i="1"/>
  <c r="I150" i="1"/>
  <c r="I169" i="1"/>
  <c r="I159" i="1"/>
  <c r="I167" i="1"/>
  <c r="I174" i="1"/>
  <c r="I172" i="1"/>
  <c r="I173" i="1" s="1"/>
  <c r="I162" i="1"/>
  <c r="K125" i="1"/>
  <c r="M124" i="1"/>
  <c r="I155" i="1"/>
  <c r="I152" i="1"/>
  <c r="I165" i="1" l="1"/>
  <c r="I163" i="1"/>
  <c r="I157" i="1"/>
  <c r="I158" i="1"/>
  <c r="I153" i="1"/>
  <c r="I171" i="1"/>
  <c r="L125" i="1"/>
  <c r="M125" i="1" s="1"/>
  <c r="I151" i="1"/>
  <c r="I164" i="1"/>
  <c r="I166" i="1" s="1"/>
  <c r="I156" i="1"/>
  <c r="I180" i="1" l="1"/>
  <c r="I183" i="1"/>
  <c r="I179" i="1"/>
  <c r="I178" i="1"/>
  <c r="I181" i="1"/>
  <c r="I182" i="1"/>
</calcChain>
</file>

<file path=xl/sharedStrings.xml><?xml version="1.0" encoding="utf-8"?>
<sst xmlns="http://schemas.openxmlformats.org/spreadsheetml/2006/main" count="86" uniqueCount="85">
  <si>
    <t>Max VAMI</t>
  </si>
  <si>
    <t>S&amp;P 500
ROR</t>
  </si>
  <si>
    <t>RF rate:</t>
  </si>
  <si>
    <t>Gross gain (sum positive RORs):</t>
  </si>
  <si>
    <t>Gross loss (sum negative RORs):</t>
  </si>
  <si>
    <t>Net profit on fixed capital:</t>
  </si>
  <si>
    <t>Net profit:</t>
  </si>
  <si>
    <t>Compound average annual ROR:</t>
  </si>
  <si>
    <t>Downside deviation (below MAR=RF)</t>
  </si>
  <si>
    <t>Kurtosis of monthly RORs:</t>
  </si>
  <si>
    <t>Skewness of monthly RORs:</t>
  </si>
  <si>
    <t>S&amp;P 500 return since strategy inception:</t>
  </si>
  <si>
    <t>S&amp;P 500 (SPX) ROR, annualized:</t>
  </si>
  <si>
    <t>Strategy Alpha, annualized:</t>
  </si>
  <si>
    <t>Correlation coefficient, rel. to SPX:</t>
  </si>
  <si>
    <t>Tracking error, rel. to SPX, annualized:</t>
  </si>
  <si>
    <t>Sharpe Ratio (RF):</t>
  </si>
  <si>
    <t>Sortino Ratio (MAR=RF):</t>
  </si>
  <si>
    <t>Calmar Ratio:</t>
  </si>
  <si>
    <t>Jensen's Alpha, annualized:</t>
  </si>
  <si>
    <t>Active premium, rel. to SPX, annualized:</t>
  </si>
  <si>
    <t>Information Ratio, rel. to SPX:</t>
  </si>
  <si>
    <t>Trading period, months:</t>
  </si>
  <si>
    <t>Annualized standard dev. of monthly ROR:</t>
  </si>
  <si>
    <t># Positive months:</t>
  </si>
  <si>
    <t># Negative months:</t>
  </si>
  <si>
    <t>Average positive monthly ROR:</t>
  </si>
  <si>
    <t>Average negative monthly ROR:</t>
  </si>
  <si>
    <t>Ratio avg. pos./avg. neg. monthly ROR:</t>
  </si>
  <si>
    <t>Max. monthly ROR:</t>
  </si>
  <si>
    <t>Min. monthly ROR:</t>
  </si>
  <si>
    <t>Worst drawdown, on monthly basis:</t>
  </si>
  <si>
    <t>Strategy Alpha rel. to SPX, monthly:</t>
  </si>
  <si>
    <t>Month #</t>
  </si>
  <si>
    <t>Month</t>
  </si>
  <si>
    <t>ROR Before Perf. Fee</t>
  </si>
  <si>
    <t>VAMI Before Fees</t>
  </si>
  <si>
    <t>S&amp;P 500
Index</t>
  </si>
  <si>
    <t>S&amp;P 500
VAMI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</si>
  <si>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</si>
  <si>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</si>
  <si>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</si>
  <si>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</si>
  <si>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</si>
  <si>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</si>
  <si>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</si>
  <si>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</si>
  <si>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</si>
  <si>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</si>
  <si>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</si>
  <si>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</si>
  <si>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(13)</t>
  </si>
  <si>
    <t>Drawdown (Before Fees)</t>
  </si>
  <si>
    <t>(14)</t>
  </si>
  <si>
    <t>(15)</t>
  </si>
  <si>
    <t>(16)</t>
  </si>
  <si>
    <t>Perfor-mance Fee, %</t>
  </si>
  <si>
    <t>(17)</t>
  </si>
  <si>
    <t>ROR&lt;RF</t>
  </si>
  <si>
    <t xml:space="preserve">   &lt;- Every month change the formula in this field only</t>
  </si>
  <si>
    <t>Performance Statistics:</t>
  </si>
  <si>
    <t>n/a</t>
  </si>
  <si>
    <t>Management fee: 0%</t>
  </si>
  <si>
    <t>YTD ROR:</t>
  </si>
  <si>
    <t>Before fees</t>
  </si>
  <si>
    <t>Net of Performance Fees:</t>
  </si>
  <si>
    <t>(Based on monthly account statements from proprietary trading)</t>
  </si>
  <si>
    <t>Performance fee: 20% (calculated monthly, based on HWM)</t>
  </si>
  <si>
    <t>Strategy Beta, rel. to SPX:</t>
  </si>
  <si>
    <t>V4 Actual Trading Results</t>
  </si>
  <si>
    <t>VAMI - hyp. growth of $1,000:</t>
  </si>
  <si>
    <t>Return last 12 months:</t>
  </si>
  <si>
    <t>% Profitable months:</t>
  </si>
  <si>
    <r>
      <rPr>
        <b/>
        <sz val="9"/>
        <rFont val="Arial"/>
        <family val="2"/>
      </rPr>
      <t>Profit to loss ratio</t>
    </r>
    <r>
      <rPr>
        <sz val="9"/>
        <rFont val="Arial"/>
        <family val="2"/>
      </rPr>
      <t xml:space="preserve"> </t>
    </r>
    <r>
      <rPr>
        <b/>
        <sz val="9"/>
        <rFont val="Arial"/>
        <family val="2"/>
      </rPr>
      <t>- Profit factor</t>
    </r>
    <r>
      <rPr>
        <sz val="9"/>
        <rFont val="Arial"/>
        <family val="2"/>
      </rPr>
      <t xml:space="preserve">  (ratio: gross profit/gross loss):</t>
    </r>
  </si>
  <si>
    <t>V4-SPX ROR</t>
  </si>
  <si>
    <t>Efficiency Ratio</t>
  </si>
  <si>
    <t>R Squared, rel. to SPX:</t>
  </si>
  <si>
    <t>ROR After Fees</t>
  </si>
  <si>
    <t>VAMI After Fees</t>
  </si>
  <si>
    <t>Max. VAMI After Fees</t>
  </si>
  <si>
    <t>Drawdown After Fees</t>
  </si>
  <si>
    <t>ROR&lt;RF After Fees</t>
  </si>
  <si>
    <t>Total return since inception:</t>
  </si>
  <si>
    <t>`</t>
  </si>
  <si>
    <t xml:space="preserve"> &lt;&lt; Change this row formula on end of January  $E$...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</si>
</sst>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6" formatCode="&quot;$&quot;#,##0_);[Red]\(&quot;$&quot;#,##0\)"/>
    <numFmt numFmtId="8" formatCode="&quot;$&quot;#,##0.00_);[Red]\(&quot;$&quot;#,##0.00\)"/>
    <numFmt numFmtId="164" formatCode="#,##0.000"/>
    <numFmt numFmtId="165" formatCode="0.00%;[Red]\(0.00%\)"/>
    <numFmt numFmtId="166" formatCode="0.000%;[Red]\(0.000%\)"/>
    <numFmt numFmtId="167" formatCode="&quot;$&quot;#,##0.0_);[Red]\(&quot;$&quot;#,##0.0\)"/>
    <numFmt numFmtId="168" formatCode="0.0%"/>
    <numFmt numFmtId="169" formatCode="0.00_);[Red]\(0.00\)"/>
    <numFmt numFmtId="170" formatCode="0.000_);[Red]\(0.000\)"/>
    <numFmt numFmtId="171" formatCode="0.0000"/>
    <numFmt numFmtId="172" formatCode="[$-409]mmm\-yy;@"/>
    <numFmt numFmtId="173" formatCode="#,##0.0_);[Red]\(#,##0.0\)"/>
  </numFmts>
  <fonts count="11" x14ac:knownFonts="1">
    <font>
      <sz val="11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u/>
      <sz val="11"/>
      <color theme="10"/>
      <name val="Calibri"/>
      <family val="2"/>
    </font>
    <font>
      <b/>
      <sz val="14"/>
      <name val="Arial"/>
      <family val="2"/>
    </font>
    <font>
      <b/>
      <sz val="9"/>
      <color rgb="FF0070C0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</fills>
  <borders count="15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61">
    <xf numFmtId="0" fontId="0" fillId="0" borderId="0"/>
    <xf numFmtId="0" fontId="1" fillId="0" borderId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66">
    <xf numFmtId="0" fontId="0" fillId="0" borderId="0" xfId="0"/>
    <xf numFmtId="0" fontId="2" fillId="0" borderId="0" xfId="1" applyFont="1"/>
    <xf numFmtId="0" fontId="1" fillId="0" borderId="0" xfId="1"/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 wrapText="1"/>
    </xf>
    <xf numFmtId="0" fontId="3" fillId="0" borderId="0" xfId="1" applyFont="1"/>
    <xf numFmtId="15" fontId="3" fillId="0" borderId="0" xfId="1" applyNumberFormat="1" applyFont="1"/>
    <xf numFmtId="165" fontId="4" fillId="0" borderId="0" xfId="1" applyNumberFormat="1" applyFont="1"/>
    <xf numFmtId="0" fontId="4" fillId="0" borderId="0" xfId="1" applyFont="1"/>
    <xf numFmtId="4" fontId="4" fillId="0" borderId="0" xfId="1" applyNumberFormat="1" applyFont="1"/>
    <xf numFmtId="2" fontId="4" fillId="0" borderId="0" xfId="1" applyNumberFormat="1" applyFont="1"/>
    <xf numFmtId="166" fontId="4" fillId="0" borderId="0" xfId="1" applyNumberFormat="1" applyFont="1"/>
    <xf numFmtId="166" fontId="3" fillId="0" borderId="0" xfId="1" applyNumberFormat="1" applyFont="1"/>
    <xf numFmtId="40" fontId="3" fillId="0" borderId="0" xfId="1" applyNumberFormat="1" applyFont="1"/>
    <xf numFmtId="0" fontId="3" fillId="0" borderId="0" xfId="1" applyNumberFormat="1" applyFont="1"/>
    <xf numFmtId="164" fontId="3" fillId="0" borderId="0" xfId="1" applyNumberFormat="1" applyFont="1"/>
    <xf numFmtId="0" fontId="1" fillId="0" borderId="0" xfId="1" applyAlignment="1">
      <alignment horizontal="left"/>
    </xf>
    <xf numFmtId="165" fontId="1" fillId="0" borderId="0" xfId="1" applyNumberFormat="1"/>
    <xf numFmtId="9" fontId="4" fillId="0" borderId="0" xfId="1" applyNumberFormat="1" applyFont="1"/>
    <xf numFmtId="10" fontId="4" fillId="0" borderId="0" xfId="1" applyNumberFormat="1" applyFont="1"/>
    <xf numFmtId="167" fontId="4" fillId="0" borderId="0" xfId="1" applyNumberFormat="1" applyFont="1"/>
    <xf numFmtId="168" fontId="4" fillId="0" borderId="0" xfId="1" applyNumberFormat="1" applyFont="1"/>
    <xf numFmtId="169" fontId="4" fillId="0" borderId="0" xfId="1" applyNumberFormat="1" applyFont="1"/>
    <xf numFmtId="170" fontId="4" fillId="0" borderId="0" xfId="1" applyNumberFormat="1" applyFont="1"/>
    <xf numFmtId="171" fontId="4" fillId="0" borderId="0" xfId="1" applyNumberFormat="1" applyFont="1"/>
    <xf numFmtId="169" fontId="3" fillId="0" borderId="0" xfId="1" applyNumberFormat="1" applyFont="1"/>
    <xf numFmtId="172" fontId="3" fillId="0" borderId="0" xfId="1" applyNumberFormat="1" applyFont="1"/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2" fontId="3" fillId="0" borderId="4" xfId="0" applyNumberFormat="1" applyFont="1" applyFill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center" vertical="center"/>
    </xf>
    <xf numFmtId="49" fontId="7" fillId="0" borderId="6" xfId="0" applyNumberFormat="1" applyFont="1" applyBorder="1" applyAlignment="1">
      <alignment horizontal="center" vertical="center"/>
    </xf>
    <xf numFmtId="49" fontId="7" fillId="0" borderId="7" xfId="0" applyNumberFormat="1" applyFont="1" applyBorder="1" applyAlignment="1">
      <alignment horizontal="center" vertical="center"/>
    </xf>
    <xf numFmtId="49" fontId="7" fillId="0" borderId="8" xfId="0" applyNumberFormat="1" applyFont="1" applyBorder="1" applyAlignment="1">
      <alignment horizontal="center" vertical="center"/>
    </xf>
    <xf numFmtId="1" fontId="7" fillId="0" borderId="2" xfId="60" applyNumberFormat="1" applyFont="1" applyBorder="1" applyAlignment="1" applyProtection="1">
      <alignment horizontal="center"/>
    </xf>
    <xf numFmtId="172" fontId="7" fillId="0" borderId="9" xfId="60" applyNumberFormat="1" applyFont="1" applyBorder="1" applyAlignment="1" applyProtection="1">
      <alignment horizontal="center"/>
    </xf>
    <xf numFmtId="8" fontId="7" fillId="0" borderId="0" xfId="0" applyNumberFormat="1" applyFont="1" applyAlignment="1">
      <alignment horizontal="center"/>
    </xf>
    <xf numFmtId="40" fontId="7" fillId="0" borderId="10" xfId="0" applyNumberFormat="1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6" fontId="7" fillId="0" borderId="10" xfId="0" applyNumberFormat="1" applyFont="1" applyBorder="1" applyAlignment="1">
      <alignment horizontal="center"/>
    </xf>
    <xf numFmtId="40" fontId="7" fillId="0" borderId="11" xfId="0" applyNumberFormat="1" applyFont="1" applyBorder="1" applyAlignment="1">
      <alignment horizontal="center"/>
    </xf>
    <xf numFmtId="166" fontId="7" fillId="0" borderId="11" xfId="0" applyNumberFormat="1" applyFont="1" applyBorder="1" applyAlignment="1">
      <alignment horizontal="center"/>
    </xf>
    <xf numFmtId="4" fontId="7" fillId="0" borderId="9" xfId="0" applyNumberFormat="1" applyFont="1" applyBorder="1" applyAlignment="1">
      <alignment horizontal="center"/>
    </xf>
    <xf numFmtId="1" fontId="7" fillId="0" borderId="12" xfId="60" applyNumberFormat="1" applyFont="1" applyBorder="1" applyAlignment="1" applyProtection="1">
      <alignment horizontal="center"/>
    </xf>
    <xf numFmtId="8" fontId="7" fillId="0" borderId="4" xfId="0" applyNumberFormat="1" applyFont="1" applyBorder="1" applyAlignment="1">
      <alignment horizontal="center"/>
    </xf>
    <xf numFmtId="2" fontId="3" fillId="0" borderId="13" xfId="0" applyNumberFormat="1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/>
    </xf>
    <xf numFmtId="166" fontId="6" fillId="0" borderId="11" xfId="0" applyNumberFormat="1" applyFont="1" applyBorder="1" applyAlignment="1">
      <alignment horizontal="center"/>
    </xf>
    <xf numFmtId="49" fontId="7" fillId="0" borderId="14" xfId="0" applyNumberFormat="1" applyFont="1" applyBorder="1" applyAlignment="1">
      <alignment horizontal="center" vertical="center"/>
    </xf>
    <xf numFmtId="1" fontId="3" fillId="0" borderId="0" xfId="1" applyNumberFormat="1" applyFont="1"/>
    <xf numFmtId="0" fontId="9" fillId="0" borderId="0" xfId="1" applyFont="1"/>
    <xf numFmtId="165" fontId="3" fillId="0" borderId="0" xfId="1" applyNumberFormat="1" applyFont="1"/>
    <xf numFmtId="2" fontId="3" fillId="0" borderId="0" xfId="0" applyNumberFormat="1" applyFont="1" applyFill="1" applyBorder="1" applyAlignment="1">
      <alignment horizontal="center" vertical="center" wrapText="1"/>
    </xf>
    <xf numFmtId="49" fontId="7" fillId="0" borderId="0" xfId="0" applyNumberFormat="1" applyFont="1" applyBorder="1" applyAlignment="1">
      <alignment horizontal="center" vertical="center"/>
    </xf>
    <xf numFmtId="40" fontId="7" fillId="0" borderId="0" xfId="0" applyNumberFormat="1" applyFont="1" applyBorder="1" applyAlignment="1">
      <alignment horizontal="center"/>
    </xf>
    <xf numFmtId="166" fontId="7" fillId="0" borderId="0" xfId="0" applyNumberFormat="1" applyFont="1" applyBorder="1" applyAlignment="1">
      <alignment horizontal="center"/>
    </xf>
    <xf numFmtId="1" fontId="7" fillId="0" borderId="0" xfId="60" applyNumberFormat="1" applyFont="1" applyBorder="1" applyAlignment="1" applyProtection="1">
      <alignment horizontal="center"/>
    </xf>
    <xf numFmtId="166" fontId="4" fillId="0" borderId="0" xfId="1" applyNumberFormat="1" applyFont="1" applyAlignment="1"/>
    <xf numFmtId="0" fontId="10" fillId="0" borderId="0" xfId="1" applyFont="1"/>
    <xf numFmtId="173" fontId="4" fillId="0" borderId="0" xfId="1" applyNumberFormat="1" applyFont="1"/>
    <xf numFmtId="2" fontId="1" fillId="0" borderId="0" xfId="1" applyNumberFormat="1"/>
    <xf numFmtId="168" fontId="1" fillId="0" borderId="0" xfId="1" applyNumberFormat="1"/>
    <xf numFmtId="4" fontId="6" fillId="0" borderId="4" xfId="0" applyNumberFormat="1" applyFont="1" applyBorder="1" applyAlignment="1">
      <alignment horizontal="center"/>
    </xf>
    <xf numFmtId="4" fontId="6" fillId="0" borderId="11" xfId="0" applyNumberFormat="1" applyFont="1" applyBorder="1" applyAlignment="1">
      <alignment horizontal="center"/>
    </xf>
    <xf numFmtId="10" fontId="1" fillId="0" borderId="0" xfId="1" applyNumberFormat="1"/>
  </cellXfs>
  <cellStyles count="61">
    <cellStyle name="20% - Accent1 2" xfId="2"/>
    <cellStyle name="20% - Accent1 3" xfId="3"/>
    <cellStyle name="20% - Accent1 4" xfId="4"/>
    <cellStyle name="20% - Accent1 5" xfId="5"/>
    <cellStyle name="20% - Accent2 2" xfId="6"/>
    <cellStyle name="20% - Accent2 3" xfId="7"/>
    <cellStyle name="20% - Accent2 4" xfId="8"/>
    <cellStyle name="20% - Accent2 5" xfId="9"/>
    <cellStyle name="20% - Accent3 2" xfId="10"/>
    <cellStyle name="20% - Accent3 3" xfId="11"/>
    <cellStyle name="20% - Accent3 4" xfId="12"/>
    <cellStyle name="20% - Accent3 5" xfId="13"/>
    <cellStyle name="20% - Accent4 2" xfId="14"/>
    <cellStyle name="20% - Accent4 3" xfId="15"/>
    <cellStyle name="20% - Accent4 4" xfId="16"/>
    <cellStyle name="20% - Accent4 5" xfId="17"/>
    <cellStyle name="20% - Accent5 2" xfId="18"/>
    <cellStyle name="20% - Accent5 3" xfId="19"/>
    <cellStyle name="20% - Accent5 4" xfId="20"/>
    <cellStyle name="20% - Accent5 5" xfId="21"/>
    <cellStyle name="20% - Accent6 2" xfId="22"/>
    <cellStyle name="20% - Accent6 3" xfId="23"/>
    <cellStyle name="20% - Accent6 4" xfId="24"/>
    <cellStyle name="20% - Accent6 5" xfId="25"/>
    <cellStyle name="40% - Accent1 2" xfId="26"/>
    <cellStyle name="40% - Accent1 3" xfId="27"/>
    <cellStyle name="40% - Accent1 4" xfId="28"/>
    <cellStyle name="40% - Accent1 5" xfId="29"/>
    <cellStyle name="40% - Accent2 2" xfId="30"/>
    <cellStyle name="40% - Accent2 3" xfId="31"/>
    <cellStyle name="40% - Accent2 4" xfId="32"/>
    <cellStyle name="40% - Accent2 5" xfId="33"/>
    <cellStyle name="40% - Accent3 2" xfId="34"/>
    <cellStyle name="40% - Accent3 3" xfId="35"/>
    <cellStyle name="40% - Accent3 4" xfId="36"/>
    <cellStyle name="40% - Accent3 5" xfId="37"/>
    <cellStyle name="40% - Accent4 2" xfId="38"/>
    <cellStyle name="40% - Accent4 3" xfId="39"/>
    <cellStyle name="40% - Accent4 4" xfId="40"/>
    <cellStyle name="40% - Accent4 5" xfId="41"/>
    <cellStyle name="40% - Accent5 2" xfId="42"/>
    <cellStyle name="40% - Accent5 3" xfId="43"/>
    <cellStyle name="40% - Accent5 4" xfId="44"/>
    <cellStyle name="40% - Accent5 5" xfId="45"/>
    <cellStyle name="40% - Accent6 2" xfId="46"/>
    <cellStyle name="40% - Accent6 3" xfId="47"/>
    <cellStyle name="40% - Accent6 4" xfId="48"/>
    <cellStyle name="40% - Accent6 5" xfId="49"/>
    <cellStyle name="Hyperlink" xfId="60" builtinId="8"/>
    <cellStyle name="Normal" xfId="0" builtinId="0"/>
    <cellStyle name="Normal 2" xfId="1"/>
    <cellStyle name="Normal 3" xfId="50"/>
    <cellStyle name="Normal 4" xfId="51"/>
    <cellStyle name="Normal 5" xfId="52"/>
    <cellStyle name="Normal 6" xfId="53"/>
    <cellStyle name="Normal 7" xfId="54"/>
    <cellStyle name="Note 2" xfId="55"/>
    <cellStyle name="Note 3" xfId="56"/>
    <cellStyle name="Note 4" xfId="57"/>
    <cellStyle name="Note 5" xfId="58"/>
    <cellStyle name="Note 6" xfId="5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>
                <a:latin typeface="Arial" pitchFamily="34" charset="0"/>
                <a:cs typeface="Arial" pitchFamily="34" charset="0"/>
              </a:defRPr>
            </a:pPr>
            <a:r>
              <a:rPr lang="en-US" sz="1000" baseline="0">
                <a:latin typeface="Arial" pitchFamily="34" charset="0"/>
                <a:cs typeface="Arial" pitchFamily="34" charset="0"/>
              </a:rPr>
              <a:t>Actual Trading Performance</a:t>
            </a:r>
          </a:p>
          <a:p>
            <a:pPr>
              <a:defRPr sz="1000">
                <a:latin typeface="Arial" pitchFamily="34" charset="0"/>
                <a:cs typeface="Arial" pitchFamily="34" charset="0"/>
              </a:defRPr>
            </a:pPr>
            <a:r>
              <a:rPr lang="en-US" sz="1000" baseline="0">
                <a:latin typeface="Arial" pitchFamily="34" charset="0"/>
                <a:cs typeface="Arial" pitchFamily="34" charset="0"/>
              </a:rPr>
              <a:t>Growth of $1,000 - Value Added Monthly Index (VAMI)</a:t>
            </a:r>
            <a:endParaRPr lang="en-US" sz="1000">
              <a:latin typeface="Arial" pitchFamily="34" charset="0"/>
              <a:cs typeface="Arial" pitchFamily="34" charset="0"/>
            </a:endParaRPr>
          </a:p>
        </c:rich>
      </c:tx>
      <c:layout>
        <c:manualLayout>
          <c:xMode val="edge"/>
          <c:yMode val="edge"/>
          <c:x val="0.29817915719283788"/>
          <c:y val="9.5069166176300728E-3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9.0040737095363033E-2"/>
          <c:y val="9.5691182706965125E-2"/>
          <c:w val="0.88909626531058605"/>
          <c:h val="0.70777544728308195"/>
        </c:manualLayout>
      </c:layout>
      <c:lineChart>
        <c:grouping val="standard"/>
        <c:varyColors val="0"/>
        <c:ser>
          <c:idx val="0"/>
          <c:order val="0"/>
          <c:tx>
            <c:v>VAMI Before Perf. Fees</c:v>
          </c:tx>
          <c:spPr>
            <a:ln w="25400">
              <a:solidFill>
                <a:srgbClr val="0070C0"/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marker>
            <c:symbol val="square"/>
            <c:size val="5"/>
            <c:spPr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</c:marker>
          <c:trendline>
            <c:spPr>
              <a:ln w="12700"/>
            </c:spPr>
            <c:trendlineType val="exp"/>
            <c:dispRSqr val="0"/>
            <c:dispEq val="0"/>
          </c:trendline>
          <c:cat>
            <c:numRef>
              <c:f>'V4 Monthly'!$B$11:$B$140</c:f>
              <c:numCache>
                <c:formatCode>[$-409]mmm\-yy;@</c:formatCode>
                <c:ptCount val="130"/>
                <c:pt idx="0">
                  <c:v>42087</c:v>
                </c:pt>
                <c:pt idx="1">
                  <c:v>42109</c:v>
                </c:pt>
                <c:pt idx="2">
                  <c:v>42139</c:v>
                </c:pt>
                <c:pt idx="3">
                  <c:v>42170</c:v>
                </c:pt>
                <c:pt idx="4">
                  <c:v>42200</c:v>
                </c:pt>
                <c:pt idx="5">
                  <c:v>42231</c:v>
                </c:pt>
                <c:pt idx="6">
                  <c:v>42262</c:v>
                </c:pt>
                <c:pt idx="7">
                  <c:v>42292</c:v>
                </c:pt>
                <c:pt idx="8">
                  <c:v>42323</c:v>
                </c:pt>
                <c:pt idx="9">
                  <c:v>42353</c:v>
                </c:pt>
                <c:pt idx="10">
                  <c:v>42385</c:v>
                </c:pt>
                <c:pt idx="11">
                  <c:v>42417</c:v>
                </c:pt>
                <c:pt idx="12">
                  <c:v>42445</c:v>
                </c:pt>
                <c:pt idx="13">
                  <c:v>42473</c:v>
                </c:pt>
                <c:pt idx="14">
                  <c:v>42501</c:v>
                </c:pt>
                <c:pt idx="15">
                  <c:v>42529</c:v>
                </c:pt>
                <c:pt idx="16">
                  <c:v>42557</c:v>
                </c:pt>
                <c:pt idx="17">
                  <c:v>42585</c:v>
                </c:pt>
                <c:pt idx="18">
                  <c:v>42629</c:v>
                </c:pt>
                <c:pt idx="19">
                  <c:v>42673</c:v>
                </c:pt>
                <c:pt idx="20">
                  <c:v>42690</c:v>
                </c:pt>
                <c:pt idx="21">
                  <c:v>42720</c:v>
                </c:pt>
                <c:pt idx="22">
                  <c:v>42751</c:v>
                </c:pt>
                <c:pt idx="23">
                  <c:v>42782</c:v>
                </c:pt>
                <c:pt idx="24">
                  <c:v>42810</c:v>
                </c:pt>
                <c:pt idx="25">
                  <c:v>42841</c:v>
                </c:pt>
                <c:pt idx="26">
                  <c:v>42871</c:v>
                </c:pt>
                <c:pt idx="27">
                  <c:v>42902</c:v>
                </c:pt>
                <c:pt idx="28">
                  <c:v>42932</c:v>
                </c:pt>
                <c:pt idx="29">
                  <c:v>42963</c:v>
                </c:pt>
                <c:pt idx="30">
                  <c:v>42994</c:v>
                </c:pt>
                <c:pt idx="31">
                  <c:v>43024</c:v>
                </c:pt>
                <c:pt idx="32">
                  <c:v>43055</c:v>
                </c:pt>
                <c:pt idx="33">
                  <c:v>43085</c:v>
                </c:pt>
                <c:pt idx="34">
                  <c:v>43116</c:v>
                </c:pt>
                <c:pt idx="35">
                  <c:v>43147</c:v>
                </c:pt>
                <c:pt idx="36">
                  <c:v>43175</c:v>
                </c:pt>
                <c:pt idx="37">
                  <c:v>43206</c:v>
                </c:pt>
                <c:pt idx="38">
                  <c:v>43236</c:v>
                </c:pt>
                <c:pt idx="39">
                  <c:v>43267</c:v>
                </c:pt>
                <c:pt idx="40">
                  <c:v>43297</c:v>
                </c:pt>
                <c:pt idx="41">
                  <c:v>43328</c:v>
                </c:pt>
                <c:pt idx="42">
                  <c:v>43359</c:v>
                </c:pt>
                <c:pt idx="43">
                  <c:v>43389</c:v>
                </c:pt>
                <c:pt idx="44">
                  <c:v>43420</c:v>
                </c:pt>
                <c:pt idx="45">
                  <c:v>43450</c:v>
                </c:pt>
                <c:pt idx="46">
                  <c:v>43481</c:v>
                </c:pt>
                <c:pt idx="47">
                  <c:v>43512</c:v>
                </c:pt>
                <c:pt idx="48">
                  <c:v>43540</c:v>
                </c:pt>
                <c:pt idx="49">
                  <c:v>43571</c:v>
                </c:pt>
                <c:pt idx="50">
                  <c:v>43601</c:v>
                </c:pt>
                <c:pt idx="51">
                  <c:v>43632</c:v>
                </c:pt>
                <c:pt idx="52">
                  <c:v>43662</c:v>
                </c:pt>
                <c:pt idx="53">
                  <c:v>43693</c:v>
                </c:pt>
                <c:pt idx="54">
                  <c:v>43724</c:v>
                </c:pt>
                <c:pt idx="55">
                  <c:v>43754</c:v>
                </c:pt>
                <c:pt idx="56">
                  <c:v>43785</c:v>
                </c:pt>
                <c:pt idx="57">
                  <c:v>43815</c:v>
                </c:pt>
                <c:pt idx="58">
                  <c:v>43846</c:v>
                </c:pt>
                <c:pt idx="59">
                  <c:v>43877</c:v>
                </c:pt>
                <c:pt idx="60">
                  <c:v>43906</c:v>
                </c:pt>
                <c:pt idx="61">
                  <c:v>43937</c:v>
                </c:pt>
                <c:pt idx="62">
                  <c:v>43967</c:v>
                </c:pt>
                <c:pt idx="63">
                  <c:v>43998</c:v>
                </c:pt>
                <c:pt idx="64">
                  <c:v>44028</c:v>
                </c:pt>
                <c:pt idx="65">
                  <c:v>44059</c:v>
                </c:pt>
                <c:pt idx="66">
                  <c:v>44090</c:v>
                </c:pt>
                <c:pt idx="67">
                  <c:v>44120</c:v>
                </c:pt>
                <c:pt idx="68">
                  <c:v>44151</c:v>
                </c:pt>
                <c:pt idx="69">
                  <c:v>44181</c:v>
                </c:pt>
                <c:pt idx="70">
                  <c:v>44212</c:v>
                </c:pt>
                <c:pt idx="71">
                  <c:v>44243</c:v>
                </c:pt>
                <c:pt idx="72">
                  <c:v>44271</c:v>
                </c:pt>
                <c:pt idx="73">
                  <c:v>44302</c:v>
                </c:pt>
                <c:pt idx="74">
                  <c:v>44332</c:v>
                </c:pt>
                <c:pt idx="75">
                  <c:v>44363</c:v>
                </c:pt>
                <c:pt idx="76">
                  <c:v>44393</c:v>
                </c:pt>
                <c:pt idx="77">
                  <c:v>44424</c:v>
                </c:pt>
                <c:pt idx="78">
                  <c:v>44455</c:v>
                </c:pt>
                <c:pt idx="79">
                  <c:v>44485</c:v>
                </c:pt>
                <c:pt idx="80">
                  <c:v>44516</c:v>
                </c:pt>
                <c:pt idx="81">
                  <c:v>44546</c:v>
                </c:pt>
                <c:pt idx="82">
                  <c:v>44577</c:v>
                </c:pt>
                <c:pt idx="83">
                  <c:v>44608</c:v>
                </c:pt>
                <c:pt idx="84">
                  <c:v>44636</c:v>
                </c:pt>
                <c:pt idx="85">
                  <c:v>44667</c:v>
                </c:pt>
                <c:pt idx="86">
                  <c:v>44697</c:v>
                </c:pt>
                <c:pt idx="87">
                  <c:v>44728</c:v>
                </c:pt>
                <c:pt idx="88">
                  <c:v>44758</c:v>
                </c:pt>
                <c:pt idx="89">
                  <c:v>44789</c:v>
                </c:pt>
                <c:pt idx="90">
                  <c:v>44820</c:v>
                </c:pt>
                <c:pt idx="91">
                  <c:v>44850</c:v>
                </c:pt>
                <c:pt idx="92">
                  <c:v>44881</c:v>
                </c:pt>
                <c:pt idx="93">
                  <c:v>44911</c:v>
                </c:pt>
                <c:pt idx="94">
                  <c:v>44942</c:v>
                </c:pt>
                <c:pt idx="95">
                  <c:v>44973</c:v>
                </c:pt>
                <c:pt idx="96">
                  <c:v>45001</c:v>
                </c:pt>
                <c:pt idx="97">
                  <c:v>45032</c:v>
                </c:pt>
                <c:pt idx="98">
                  <c:v>45062</c:v>
                </c:pt>
                <c:pt idx="99">
                  <c:v>45093</c:v>
                </c:pt>
                <c:pt idx="100">
                  <c:v>45123</c:v>
                </c:pt>
                <c:pt idx="101">
                  <c:v>45154</c:v>
                </c:pt>
                <c:pt idx="102">
                  <c:v>45185</c:v>
                </c:pt>
                <c:pt idx="103">
                  <c:v>45215</c:v>
                </c:pt>
                <c:pt idx="104">
                  <c:v>45246</c:v>
                </c:pt>
                <c:pt idx="105">
                  <c:v>45276</c:v>
                </c:pt>
                <c:pt idx="106">
                  <c:v>45307</c:v>
                </c:pt>
                <c:pt idx="107">
                  <c:v>45338</c:v>
                </c:pt>
                <c:pt idx="108">
                  <c:v>45367</c:v>
                </c:pt>
                <c:pt idx="109">
                  <c:v>45398</c:v>
                </c:pt>
                <c:pt idx="110">
                  <c:v>45428</c:v>
                </c:pt>
                <c:pt idx="111">
                  <c:v>45459</c:v>
                </c:pt>
                <c:pt idx="112">
                  <c:v>45489</c:v>
                </c:pt>
                <c:pt idx="113">
                  <c:v>45520</c:v>
                </c:pt>
                <c:pt idx="114">
                  <c:v>45551</c:v>
                </c:pt>
                <c:pt idx="115">
                  <c:v>45581</c:v>
                </c:pt>
                <c:pt idx="116">
                  <c:v>45612</c:v>
                </c:pt>
                <c:pt idx="117">
                  <c:v>45642</c:v>
                </c:pt>
                <c:pt idx="118">
                  <c:v>45673</c:v>
                </c:pt>
                <c:pt idx="119">
                  <c:v>45704</c:v>
                </c:pt>
                <c:pt idx="120">
                  <c:v>45732</c:v>
                </c:pt>
                <c:pt idx="121">
                  <c:v>45763</c:v>
                </c:pt>
                <c:pt idx="122">
                  <c:v>45793</c:v>
                </c:pt>
                <c:pt idx="123">
                  <c:v>45824</c:v>
                </c:pt>
                <c:pt idx="124">
                  <c:v>45854</c:v>
                </c:pt>
                <c:pt idx="125">
                  <c:v>45885</c:v>
                </c:pt>
                <c:pt idx="126">
                  <c:v>45916</c:v>
                </c:pt>
                <c:pt idx="127">
                  <c:v>45946</c:v>
                </c:pt>
                <c:pt idx="128">
                  <c:v>45977</c:v>
                </c:pt>
                <c:pt idx="129">
                  <c:v>46007</c:v>
                </c:pt>
              </c:numCache>
            </c:numRef>
          </c:cat>
          <c:val>
            <c:numRef>
              <c:f>'V4 Monthly'!$E$11:$E$140</c:f>
              <c:numCache>
                <c:formatCode>#,##0.00_);[Red]\(#,##0.00\)</c:formatCode>
                <c:ptCount val="130"/>
                <c:pt idx="0">
                  <c:v>1000</c:v>
                </c:pt>
                <c:pt idx="1">
                  <c:v>1017.36</c:v>
                </c:pt>
                <c:pt idx="2">
                  <c:v>1032.3050184000001</c:v>
                </c:pt>
                <c:pt idx="3">
                  <c:v>1018.7302074080401</c:v>
                </c:pt>
                <c:pt idx="4">
                  <c:v>1044.0252784579816</c:v>
                </c:pt>
                <c:pt idx="5">
                  <c:v>997.96288317241533</c:v>
                </c:pt>
                <c:pt idx="6">
                  <c:v>958.24396042215312</c:v>
                </c:pt>
                <c:pt idx="7">
                  <c:v>1020.9801925109914</c:v>
                </c:pt>
                <c:pt idx="8">
                  <c:v>1021.0312415206171</c:v>
                </c:pt>
                <c:pt idx="9">
                  <c:v>991.25797051787595</c:v>
                </c:pt>
                <c:pt idx="10">
                  <c:v>919.69905762619055</c:v>
                </c:pt>
                <c:pt idx="11">
                  <c:v>905.54488912932345</c:v>
                </c:pt>
                <c:pt idx="12">
                  <c:v>967.79204480807311</c:v>
                </c:pt>
                <c:pt idx="13">
                  <c:v>972.4374466231518</c:v>
                </c:pt>
                <c:pt idx="14">
                  <c:v>1009.0886139863784</c:v>
                </c:pt>
                <c:pt idx="15">
                  <c:v>1007.6859808129374</c:v>
                </c:pt>
                <c:pt idx="16">
                  <c:v>1051.9233953706255</c:v>
                </c:pt>
                <c:pt idx="17">
                  <c:v>1071.1841127398616</c:v>
                </c:pt>
                <c:pt idx="18">
                  <c:v>1086.5556047576788</c:v>
                </c:pt>
                <c:pt idx="19">
                  <c:v>1092.4121394673227</c:v>
                </c:pt>
                <c:pt idx="20">
                  <c:v>1116.7838542988388</c:v>
                </c:pt>
                <c:pt idx="21">
                  <c:v>1134.3843678425885</c:v>
                </c:pt>
                <c:pt idx="22">
                  <c:v>1183.0834887540707</c:v>
                </c:pt>
                <c:pt idx="23">
                  <c:v>1179.5578999575837</c:v>
                </c:pt>
                <c:pt idx="24">
                  <c:v>1205.2722621766591</c:v>
                </c:pt>
                <c:pt idx="25">
                  <c:v>1224.942305495382</c:v>
                </c:pt>
                <c:pt idx="26">
                  <c:v>1257.7830087057132</c:v>
                </c:pt>
                <c:pt idx="27">
                  <c:v>1259.2546148258987</c:v>
                </c:pt>
                <c:pt idx="28">
                  <c:v>1282.9411941307737</c:v>
                </c:pt>
                <c:pt idx="29">
                  <c:v>1295.796264895964</c:v>
                </c:pt>
                <c:pt idx="30">
                  <c:v>1319.4834206182622</c:v>
                </c:pt>
                <c:pt idx="31">
                  <c:v>1333.8921795714136</c:v>
                </c:pt>
                <c:pt idx="32">
                  <c:v>1342.0289218667992</c:v>
                </c:pt>
                <c:pt idx="33">
                  <c:v>1356.4154719092114</c:v>
                </c:pt>
                <c:pt idx="34">
                  <c:v>1331.9593009506884</c:v>
                </c:pt>
                <c:pt idx="35">
                  <c:v>1255.8777856803852</c:v>
                </c:pt>
                <c:pt idx="36">
                  <c:v>1219.6959466749333</c:v>
                </c:pt>
                <c:pt idx="37">
                  <c:v>1234.6860098595682</c:v>
                </c:pt>
                <c:pt idx="38">
                  <c:v>1268.9115060528754</c:v>
                </c:pt>
                <c:pt idx="39">
                  <c:v>1263.5693886123927</c:v>
                </c:pt>
                <c:pt idx="40">
                  <c:v>1298.3680895747777</c:v>
                </c:pt>
                <c:pt idx="41">
                  <c:v>1319.9080161808236</c:v>
                </c:pt>
                <c:pt idx="42">
                  <c:v>1337.7399734794265</c:v>
                </c:pt>
                <c:pt idx="43">
                  <c:v>1206.4809272816251</c:v>
                </c:pt>
                <c:pt idx="44">
                  <c:v>1220.1503561877259</c:v>
                </c:pt>
                <c:pt idx="45">
                  <c:v>1168.5135931138614</c:v>
                </c:pt>
                <c:pt idx="46">
                  <c:v>1234.8501097949352</c:v>
                </c:pt>
                <c:pt idx="47">
                  <c:v>1277.7611511103094</c:v>
                </c:pt>
                <c:pt idx="48">
                  <c:v>1309.3985172118005</c:v>
                </c:pt>
                <c:pt idx="49">
                  <c:v>1353.6561870935593</c:v>
                </c:pt>
                <c:pt idx="50">
                  <c:v>1281.3980198265051</c:v>
                </c:pt>
                <c:pt idx="51">
                  <c:v>1345.2885250950546</c:v>
                </c:pt>
                <c:pt idx="52">
                  <c:v>1381.2211816003435</c:v>
                </c:pt>
                <c:pt idx="53">
                  <c:v>1323.2789530322091</c:v>
                </c:pt>
                <c:pt idx="54">
                  <c:v>1367.5823323797274</c:v>
                </c:pt>
                <c:pt idx="55">
                  <c:v>1423.5711530673534</c:v>
                </c:pt>
                <c:pt idx="56">
                  <c:v>1473.5100291169563</c:v>
                </c:pt>
                <c:pt idx="57">
                  <c:v>1496.4231100697248</c:v>
                </c:pt>
                <c:pt idx="58">
                  <c:v>1485.8134702193304</c:v>
                </c:pt>
                <c:pt idx="59">
                  <c:v>1390.929422011124</c:v>
                </c:pt>
                <c:pt idx="60">
                  <c:v>1327.1831266003542</c:v>
                </c:pt>
                <c:pt idx="61">
                  <c:v>1327.7139998509942</c:v>
                </c:pt>
                <c:pt idx="62">
                  <c:v>1324.2088348913876</c:v>
                </c:pt>
                <c:pt idx="63">
                  <c:v>1299.1548037352425</c:v>
                </c:pt>
                <c:pt idx="64">
                  <c:v>1316.797325969967</c:v>
                </c:pt>
                <c:pt idx="65">
                  <c:v>1317.5479004457698</c:v>
                </c:pt>
                <c:pt idx="66">
                  <c:v>1342.8579956133328</c:v>
                </c:pt>
                <c:pt idx="67">
                  <c:v>1332.209131708119</c:v>
                </c:pt>
                <c:pt idx="68">
                  <c:v>1399.5389812246474</c:v>
                </c:pt>
                <c:pt idx="69">
                  <c:v>1393.7029036729407</c:v>
                </c:pt>
                <c:pt idx="70">
                  <c:v>1337.703921003362</c:v>
                </c:pt>
                <c:pt idx="71">
                  <c:v>1380.4168072009993</c:v>
                </c:pt>
                <c:pt idx="72">
                  <c:v>1450.7214351917462</c:v>
                </c:pt>
                <c:pt idx="73">
                  <c:v>1480.142065897435</c:v>
                </c:pt>
                <c:pt idx="74">
                  <c:v>1467.6052625992838</c:v>
                </c:pt>
                <c:pt idx="75">
                  <c:v>1498.8212265347704</c:v>
                </c:pt>
                <c:pt idx="76">
                  <c:v>1483.6681439345039</c:v>
                </c:pt>
                <c:pt idx="77">
                  <c:v>1517.9853881037091</c:v>
                </c:pt>
                <c:pt idx="78">
                  <c:v>1487.7319393188022</c:v>
                </c:pt>
                <c:pt idx="79">
                  <c:v>1553.0284941355044</c:v>
                </c:pt>
                <c:pt idx="80">
                  <c:v>1507.6955923916889</c:v>
                </c:pt>
                <c:pt idx="81">
                  <c:v>1562.0178645855615</c:v>
                </c:pt>
                <c:pt idx="82">
                  <c:v>1492.8048530057754</c:v>
                </c:pt>
                <c:pt idx="83">
                  <c:v>1434.0629820399981</c:v>
                </c:pt>
                <c:pt idx="84">
                  <c:v>1414.5453848544337</c:v>
                </c:pt>
                <c:pt idx="85">
                  <c:v>1343.0825520115877</c:v>
                </c:pt>
                <c:pt idx="86">
                  <c:v>1353.088517024074</c:v>
                </c:pt>
                <c:pt idx="87">
                  <c:v>1325.3502024250806</c:v>
                </c:pt>
                <c:pt idx="88">
                  <c:v>1393.7780333762876</c:v>
                </c:pt>
                <c:pt idx="89">
                  <c:v>1379.4221196325118</c:v>
                </c:pt>
                <c:pt idx="90">
                  <c:v>1317.8723046545092</c:v>
                </c:pt>
                <c:pt idx="91">
                  <c:v>1358.4232354687283</c:v>
                </c:pt>
                <c:pt idx="92">
                  <c:v>1415.8845383290554</c:v>
                </c:pt>
                <c:pt idx="93">
                  <c:v>1419.6224735102442</c:v>
                </c:pt>
                <c:pt idx="94">
                  <c:v>1426.8909405746167</c:v>
                </c:pt>
                <c:pt idx="95">
                  <c:v>1423.380788860803</c:v>
                </c:pt>
                <c:pt idx="96">
                  <c:v>1415.5379607141799</c:v>
                </c:pt>
                <c:pt idx="97">
                  <c:v>1459.4337928759267</c:v>
                </c:pt>
                <c:pt idx="98">
                  <c:v>1473.8967817633272</c:v>
                </c:pt>
                <c:pt idx="99">
                  <c:v>1551.9985722289662</c:v>
                </c:pt>
                <c:pt idx="100">
                  <c:v>1573.9903919974506</c:v>
                </c:pt>
                <c:pt idx="101">
                  <c:v>1576.1782386423272</c:v>
                </c:pt>
                <c:pt idx="102">
                  <c:v>1558.0994742450998</c:v>
                </c:pt>
                <c:pt idx="103">
                  <c:v>1546.460471172489</c:v>
                </c:pt>
                <c:pt idx="104">
                  <c:v>1622.0050651892652</c:v>
                </c:pt>
                <c:pt idx="105">
                  <c:v>1655.9374111530246</c:v>
                </c:pt>
                <c:pt idx="106">
                  <c:v>1664.2998950793474</c:v>
                </c:pt>
                <c:pt idx="107">
                  <c:v>1685.8525787206249</c:v>
                </c:pt>
                <c:pt idx="108">
                  <c:v>1699.4574090309004</c:v>
                </c:pt>
                <c:pt idx="109">
                  <c:v>1685.7087985918404</c:v>
                </c:pt>
                <c:pt idx="110">
                  <c:v>1741.0337613616248</c:v>
                </c:pt>
                <c:pt idx="111">
                  <c:v>1762.4484766263727</c:v>
                </c:pt>
                <c:pt idx="112">
                  <c:v>1746.1987016718774</c:v>
                </c:pt>
                <c:pt idx="113">
                  <c:v>1718.9056159647459</c:v>
                </c:pt>
                <c:pt idx="114">
                  <c:v>1667.4587708789211</c:v>
                </c:pt>
                <c:pt idx="115">
                  <c:v>1628.5236085788983</c:v>
                </c:pt>
                <c:pt idx="116">
                  <c:v>1692.6385830486495</c:v>
                </c:pt>
                <c:pt idx="117">
                  <c:v>1659.9368056241497</c:v>
                </c:pt>
                <c:pt idx="118">
                  <c:v>1657.6626922004446</c:v>
                </c:pt>
                <c:pt idx="119">
                  <c:v>1648.4129343779659</c:v>
                </c:pt>
                <c:pt idx="120">
                  <c:v>1590.8338705801436</c:v>
                </c:pt>
                <c:pt idx="121">
                  <c:v>1494.0634462327534</c:v>
                </c:pt>
                <c:pt idx="122">
                  <c:v>1515.3687909760324</c:v>
                </c:pt>
              </c:numCache>
            </c:numRef>
          </c:val>
          <c:smooth val="0"/>
        </c:ser>
        <c:ser>
          <c:idx val="1"/>
          <c:order val="1"/>
          <c:tx>
            <c:v>VAMI After Fees</c:v>
          </c:tx>
          <c:spPr>
            <a:ln>
              <a:solidFill>
                <a:srgbClr val="FF0000"/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</c:marker>
          <c:cat>
            <c:numRef>
              <c:f>'V4 Monthly'!$B$11:$B$140</c:f>
              <c:numCache>
                <c:formatCode>[$-409]mmm\-yy;@</c:formatCode>
                <c:ptCount val="130"/>
                <c:pt idx="0">
                  <c:v>42087</c:v>
                </c:pt>
                <c:pt idx="1">
                  <c:v>42109</c:v>
                </c:pt>
                <c:pt idx="2">
                  <c:v>42139</c:v>
                </c:pt>
                <c:pt idx="3">
                  <c:v>42170</c:v>
                </c:pt>
                <c:pt idx="4">
                  <c:v>42200</c:v>
                </c:pt>
                <c:pt idx="5">
                  <c:v>42231</c:v>
                </c:pt>
                <c:pt idx="6">
                  <c:v>42262</c:v>
                </c:pt>
                <c:pt idx="7">
                  <c:v>42292</c:v>
                </c:pt>
                <c:pt idx="8">
                  <c:v>42323</c:v>
                </c:pt>
                <c:pt idx="9">
                  <c:v>42353</c:v>
                </c:pt>
                <c:pt idx="10">
                  <c:v>42385</c:v>
                </c:pt>
                <c:pt idx="11">
                  <c:v>42417</c:v>
                </c:pt>
                <c:pt idx="12">
                  <c:v>42445</c:v>
                </c:pt>
                <c:pt idx="13">
                  <c:v>42473</c:v>
                </c:pt>
                <c:pt idx="14">
                  <c:v>42501</c:v>
                </c:pt>
                <c:pt idx="15">
                  <c:v>42529</c:v>
                </c:pt>
                <c:pt idx="16">
                  <c:v>42557</c:v>
                </c:pt>
                <c:pt idx="17">
                  <c:v>42585</c:v>
                </c:pt>
                <c:pt idx="18">
                  <c:v>42629</c:v>
                </c:pt>
                <c:pt idx="19">
                  <c:v>42673</c:v>
                </c:pt>
                <c:pt idx="20">
                  <c:v>42690</c:v>
                </c:pt>
                <c:pt idx="21">
                  <c:v>42720</c:v>
                </c:pt>
                <c:pt idx="22">
                  <c:v>42751</c:v>
                </c:pt>
                <c:pt idx="23">
                  <c:v>42782</c:v>
                </c:pt>
                <c:pt idx="24">
                  <c:v>42810</c:v>
                </c:pt>
                <c:pt idx="25">
                  <c:v>42841</c:v>
                </c:pt>
                <c:pt idx="26">
                  <c:v>42871</c:v>
                </c:pt>
                <c:pt idx="27">
                  <c:v>42902</c:v>
                </c:pt>
                <c:pt idx="28">
                  <c:v>42932</c:v>
                </c:pt>
                <c:pt idx="29">
                  <c:v>42963</c:v>
                </c:pt>
                <c:pt idx="30">
                  <c:v>42994</c:v>
                </c:pt>
                <c:pt idx="31">
                  <c:v>43024</c:v>
                </c:pt>
                <c:pt idx="32">
                  <c:v>43055</c:v>
                </c:pt>
                <c:pt idx="33">
                  <c:v>43085</c:v>
                </c:pt>
                <c:pt idx="34">
                  <c:v>43116</c:v>
                </c:pt>
                <c:pt idx="35">
                  <c:v>43147</c:v>
                </c:pt>
                <c:pt idx="36">
                  <c:v>43175</c:v>
                </c:pt>
                <c:pt idx="37">
                  <c:v>43206</c:v>
                </c:pt>
                <c:pt idx="38">
                  <c:v>43236</c:v>
                </c:pt>
                <c:pt idx="39">
                  <c:v>43267</c:v>
                </c:pt>
                <c:pt idx="40">
                  <c:v>43297</c:v>
                </c:pt>
                <c:pt idx="41">
                  <c:v>43328</c:v>
                </c:pt>
                <c:pt idx="42">
                  <c:v>43359</c:v>
                </c:pt>
                <c:pt idx="43">
                  <c:v>43389</c:v>
                </c:pt>
                <c:pt idx="44">
                  <c:v>43420</c:v>
                </c:pt>
                <c:pt idx="45">
                  <c:v>43450</c:v>
                </c:pt>
                <c:pt idx="46">
                  <c:v>43481</c:v>
                </c:pt>
                <c:pt idx="47">
                  <c:v>43512</c:v>
                </c:pt>
                <c:pt idx="48">
                  <c:v>43540</c:v>
                </c:pt>
                <c:pt idx="49">
                  <c:v>43571</c:v>
                </c:pt>
                <c:pt idx="50">
                  <c:v>43601</c:v>
                </c:pt>
                <c:pt idx="51">
                  <c:v>43632</c:v>
                </c:pt>
                <c:pt idx="52">
                  <c:v>43662</c:v>
                </c:pt>
                <c:pt idx="53">
                  <c:v>43693</c:v>
                </c:pt>
                <c:pt idx="54">
                  <c:v>43724</c:v>
                </c:pt>
                <c:pt idx="55">
                  <c:v>43754</c:v>
                </c:pt>
                <c:pt idx="56">
                  <c:v>43785</c:v>
                </c:pt>
                <c:pt idx="57">
                  <c:v>43815</c:v>
                </c:pt>
                <c:pt idx="58">
                  <c:v>43846</c:v>
                </c:pt>
                <c:pt idx="59">
                  <c:v>43877</c:v>
                </c:pt>
                <c:pt idx="60">
                  <c:v>43906</c:v>
                </c:pt>
                <c:pt idx="61">
                  <c:v>43937</c:v>
                </c:pt>
                <c:pt idx="62">
                  <c:v>43967</c:v>
                </c:pt>
                <c:pt idx="63">
                  <c:v>43998</c:v>
                </c:pt>
                <c:pt idx="64">
                  <c:v>44028</c:v>
                </c:pt>
                <c:pt idx="65">
                  <c:v>44059</c:v>
                </c:pt>
                <c:pt idx="66">
                  <c:v>44090</c:v>
                </c:pt>
                <c:pt idx="67">
                  <c:v>44120</c:v>
                </c:pt>
                <c:pt idx="68">
                  <c:v>44151</c:v>
                </c:pt>
                <c:pt idx="69">
                  <c:v>44181</c:v>
                </c:pt>
                <c:pt idx="70">
                  <c:v>44212</c:v>
                </c:pt>
                <c:pt idx="71">
                  <c:v>44243</c:v>
                </c:pt>
                <c:pt idx="72">
                  <c:v>44271</c:v>
                </c:pt>
                <c:pt idx="73">
                  <c:v>44302</c:v>
                </c:pt>
                <c:pt idx="74">
                  <c:v>44332</c:v>
                </c:pt>
                <c:pt idx="75">
                  <c:v>44363</c:v>
                </c:pt>
                <c:pt idx="76">
                  <c:v>44393</c:v>
                </c:pt>
                <c:pt idx="77">
                  <c:v>44424</c:v>
                </c:pt>
                <c:pt idx="78">
                  <c:v>44455</c:v>
                </c:pt>
                <c:pt idx="79">
                  <c:v>44485</c:v>
                </c:pt>
                <c:pt idx="80">
                  <c:v>44516</c:v>
                </c:pt>
                <c:pt idx="81">
                  <c:v>44546</c:v>
                </c:pt>
                <c:pt idx="82">
                  <c:v>44577</c:v>
                </c:pt>
                <c:pt idx="83">
                  <c:v>44608</c:v>
                </c:pt>
                <c:pt idx="84">
                  <c:v>44636</c:v>
                </c:pt>
                <c:pt idx="85">
                  <c:v>44667</c:v>
                </c:pt>
                <c:pt idx="86">
                  <c:v>44697</c:v>
                </c:pt>
                <c:pt idx="87">
                  <c:v>44728</c:v>
                </c:pt>
                <c:pt idx="88">
                  <c:v>44758</c:v>
                </c:pt>
                <c:pt idx="89">
                  <c:v>44789</c:v>
                </c:pt>
                <c:pt idx="90">
                  <c:v>44820</c:v>
                </c:pt>
                <c:pt idx="91">
                  <c:v>44850</c:v>
                </c:pt>
                <c:pt idx="92">
                  <c:v>44881</c:v>
                </c:pt>
                <c:pt idx="93">
                  <c:v>44911</c:v>
                </c:pt>
                <c:pt idx="94">
                  <c:v>44942</c:v>
                </c:pt>
                <c:pt idx="95">
                  <c:v>44973</c:v>
                </c:pt>
                <c:pt idx="96">
                  <c:v>45001</c:v>
                </c:pt>
                <c:pt idx="97">
                  <c:v>45032</c:v>
                </c:pt>
                <c:pt idx="98">
                  <c:v>45062</c:v>
                </c:pt>
                <c:pt idx="99">
                  <c:v>45093</c:v>
                </c:pt>
                <c:pt idx="100">
                  <c:v>45123</c:v>
                </c:pt>
                <c:pt idx="101">
                  <c:v>45154</c:v>
                </c:pt>
                <c:pt idx="102">
                  <c:v>45185</c:v>
                </c:pt>
                <c:pt idx="103">
                  <c:v>45215</c:v>
                </c:pt>
                <c:pt idx="104">
                  <c:v>45246</c:v>
                </c:pt>
                <c:pt idx="105">
                  <c:v>45276</c:v>
                </c:pt>
                <c:pt idx="106">
                  <c:v>45307</c:v>
                </c:pt>
                <c:pt idx="107">
                  <c:v>45338</c:v>
                </c:pt>
                <c:pt idx="108">
                  <c:v>45367</c:v>
                </c:pt>
                <c:pt idx="109">
                  <c:v>45398</c:v>
                </c:pt>
                <c:pt idx="110">
                  <c:v>45428</c:v>
                </c:pt>
                <c:pt idx="111">
                  <c:v>45459</c:v>
                </c:pt>
                <c:pt idx="112">
                  <c:v>45489</c:v>
                </c:pt>
                <c:pt idx="113">
                  <c:v>45520</c:v>
                </c:pt>
                <c:pt idx="114">
                  <c:v>45551</c:v>
                </c:pt>
                <c:pt idx="115">
                  <c:v>45581</c:v>
                </c:pt>
                <c:pt idx="116">
                  <c:v>45612</c:v>
                </c:pt>
                <c:pt idx="117">
                  <c:v>45642</c:v>
                </c:pt>
                <c:pt idx="118">
                  <c:v>45673</c:v>
                </c:pt>
                <c:pt idx="119">
                  <c:v>45704</c:v>
                </c:pt>
                <c:pt idx="120">
                  <c:v>45732</c:v>
                </c:pt>
                <c:pt idx="121">
                  <c:v>45763</c:v>
                </c:pt>
                <c:pt idx="122">
                  <c:v>45793</c:v>
                </c:pt>
                <c:pt idx="123">
                  <c:v>45824</c:v>
                </c:pt>
                <c:pt idx="124">
                  <c:v>45854</c:v>
                </c:pt>
                <c:pt idx="125">
                  <c:v>45885</c:v>
                </c:pt>
                <c:pt idx="126">
                  <c:v>45916</c:v>
                </c:pt>
                <c:pt idx="127">
                  <c:v>45946</c:v>
                </c:pt>
                <c:pt idx="128">
                  <c:v>45977</c:v>
                </c:pt>
                <c:pt idx="129">
                  <c:v>46007</c:v>
                </c:pt>
              </c:numCache>
            </c:numRef>
          </c:cat>
          <c:val>
            <c:numRef>
              <c:f>'V4 Monthly'!$K$11:$K$140</c:f>
              <c:numCache>
                <c:formatCode>#,##0.00_);[Red]\(#,##0.00\)</c:formatCode>
                <c:ptCount val="130"/>
                <c:pt idx="0">
                  <c:v>1000</c:v>
                </c:pt>
                <c:pt idx="1">
                  <c:v>1013.8879999999999</c:v>
                </c:pt>
                <c:pt idx="2">
                  <c:v>1025.8032117759999</c:v>
                </c:pt>
                <c:pt idx="3">
                  <c:v>1012.3138995411455</c:v>
                </c:pt>
                <c:pt idx="4">
                  <c:v>1035.1509954307744</c:v>
                </c:pt>
                <c:pt idx="5">
                  <c:v>989.48013351236864</c:v>
                </c:pt>
                <c:pt idx="6">
                  <c:v>950.09882419857627</c:v>
                </c:pt>
                <c:pt idx="7">
                  <c:v>1012.301794218857</c:v>
                </c:pt>
                <c:pt idx="8">
                  <c:v>1012.3524093085681</c:v>
                </c:pt>
                <c:pt idx="9">
                  <c:v>982.83221305313032</c:v>
                </c:pt>
                <c:pt idx="10">
                  <c:v>911.88155559282484</c:v>
                </c:pt>
                <c:pt idx="11">
                  <c:v>897.84769845225128</c:v>
                </c:pt>
                <c:pt idx="12">
                  <c:v>959.56574924385905</c:v>
                </c:pt>
                <c:pt idx="13">
                  <c:v>964.17166484022948</c:v>
                </c:pt>
                <c:pt idx="14">
                  <c:v>1000.5112948880577</c:v>
                </c:pt>
                <c:pt idx="15">
                  <c:v>999.12058418816332</c:v>
                </c:pt>
                <c:pt idx="16">
                  <c:v>1041.4702958189289</c:v>
                </c:pt>
                <c:pt idx="17">
                  <c:v>1056.7257527120846</c:v>
                </c:pt>
                <c:pt idx="18">
                  <c:v>1068.8569643532194</c:v>
                </c:pt>
                <c:pt idx="19">
                  <c:v>1073.4658755835105</c:v>
                </c:pt>
                <c:pt idx="20">
                  <c:v>1092.6250945309248</c:v>
                </c:pt>
                <c:pt idx="21">
                  <c:v>1106.4009117227706</c:v>
                </c:pt>
                <c:pt idx="22">
                  <c:v>1144.3991446349773</c:v>
                </c:pt>
                <c:pt idx="23">
                  <c:v>1140.9888351839652</c:v>
                </c:pt>
                <c:pt idx="24">
                  <c:v>1161.582534455081</c:v>
                </c:pt>
                <c:pt idx="25">
                  <c:v>1176.7481560249266</c:v>
                </c:pt>
                <c:pt idx="26">
                  <c:v>1201.9870504753492</c:v>
                </c:pt>
                <c:pt idx="27">
                  <c:v>1203.1121103545941</c:v>
                </c:pt>
                <c:pt idx="28">
                  <c:v>1221.2165413912098</c:v>
                </c:pt>
                <c:pt idx="29">
                  <c:v>1231.0058131870019</c:v>
                </c:pt>
                <c:pt idx="30">
                  <c:v>1249.0080421990485</c:v>
                </c:pt>
                <c:pt idx="31">
                  <c:v>1259.9193764556994</c:v>
                </c:pt>
                <c:pt idx="32">
                  <c:v>1266.0677830128031</c:v>
                </c:pt>
                <c:pt idx="33">
                  <c:v>1276.9255803199208</c:v>
                </c:pt>
                <c:pt idx="34">
                  <c:v>1253.9026121067525</c:v>
                </c:pt>
                <c:pt idx="35">
                  <c:v>1182.2796949032149</c:v>
                </c:pt>
                <c:pt idx="36">
                  <c:v>1148.2182168930533</c:v>
                </c:pt>
                <c:pt idx="37">
                  <c:v>1162.3298187786688</c:v>
                </c:pt>
                <c:pt idx="38">
                  <c:v>1194.5496013552136</c:v>
                </c:pt>
                <c:pt idx="39">
                  <c:v>1189.5205475335081</c:v>
                </c:pt>
                <c:pt idx="40">
                  <c:v>1222.2799434125807</c:v>
                </c:pt>
                <c:pt idx="41">
                  <c:v>1242.5575676737956</c:v>
                </c:pt>
                <c:pt idx="42">
                  <c:v>1259.3445204130685</c:v>
                </c:pt>
                <c:pt idx="43">
                  <c:v>1135.7776360701382</c:v>
                </c:pt>
                <c:pt idx="44">
                  <c:v>1148.6459966868129</c:v>
                </c:pt>
                <c:pt idx="45">
                  <c:v>1100.0352981070268</c:v>
                </c:pt>
                <c:pt idx="46">
                  <c:v>1162.4843019805628</c:v>
                </c:pt>
                <c:pt idx="47">
                  <c:v>1202.8806314743874</c:v>
                </c:pt>
                <c:pt idx="48">
                  <c:v>1232.6639559096932</c:v>
                </c:pt>
                <c:pt idx="49">
                  <c:v>1274.3279976194408</c:v>
                </c:pt>
                <c:pt idx="50">
                  <c:v>1206.304369106515</c:v>
                </c:pt>
                <c:pt idx="51">
                  <c:v>1266.4507049501658</c:v>
                </c:pt>
                <c:pt idx="52">
                  <c:v>1295.6455109484259</c:v>
                </c:pt>
                <c:pt idx="53">
                  <c:v>1241.2931817641395</c:v>
                </c:pt>
                <c:pt idx="54">
                  <c:v>1282.8516774896029</c:v>
                </c:pt>
                <c:pt idx="55">
                  <c:v>1327.5048573142424</c:v>
                </c:pt>
                <c:pt idx="56">
                  <c:v>1364.7599536299094</c:v>
                </c:pt>
                <c:pt idx="57">
                  <c:v>1381.7375674530656</c:v>
                </c:pt>
                <c:pt idx="58">
                  <c:v>1371.9410480998233</c:v>
                </c:pt>
                <c:pt idx="59">
                  <c:v>1284.3288927681685</c:v>
                </c:pt>
                <c:pt idx="60">
                  <c:v>1225.4680996126033</c:v>
                </c:pt>
                <c:pt idx="61">
                  <c:v>1225.9582868524483</c:v>
                </c:pt>
                <c:pt idx="62">
                  <c:v>1222.7217569751579</c:v>
                </c:pt>
                <c:pt idx="63">
                  <c:v>1199.5878613331879</c:v>
                </c:pt>
                <c:pt idx="64">
                  <c:v>1215.8782644900925</c:v>
                </c:pt>
                <c:pt idx="65">
                  <c:v>1216.5713151008517</c:v>
                </c:pt>
                <c:pt idx="66">
                  <c:v>1239.9416500639391</c:v>
                </c:pt>
                <c:pt idx="67">
                  <c:v>1230.1089127789321</c:v>
                </c:pt>
                <c:pt idx="68">
                  <c:v>1292.2786172307794</c:v>
                </c:pt>
                <c:pt idx="69">
                  <c:v>1286.8898153969271</c:v>
                </c:pt>
                <c:pt idx="70">
                  <c:v>1235.1825826142785</c:v>
                </c:pt>
                <c:pt idx="71">
                  <c:v>1274.6219624771525</c:v>
                </c:pt>
                <c:pt idx="72">
                  <c:v>1339.5384590261137</c:v>
                </c:pt>
                <c:pt idx="73">
                  <c:v>1366.7042989751635</c:v>
                </c:pt>
                <c:pt idx="74">
                  <c:v>1355.1283135628439</c:v>
                </c:pt>
                <c:pt idx="75">
                  <c:v>1383.5175563404041</c:v>
                </c:pt>
                <c:pt idx="76">
                  <c:v>1369.5301938458026</c:v>
                </c:pt>
                <c:pt idx="77">
                  <c:v>1397.7052219705831</c:v>
                </c:pt>
                <c:pt idx="78">
                  <c:v>1369.8489568967093</c:v>
                </c:pt>
                <c:pt idx="79">
                  <c:v>1423.6469603789396</c:v>
                </c:pt>
                <c:pt idx="80">
                  <c:v>1382.0907056054784</c:v>
                </c:pt>
                <c:pt idx="81">
                  <c:v>1430.2874469419573</c:v>
                </c:pt>
                <c:pt idx="82">
                  <c:v>1366.9114101679593</c:v>
                </c:pt>
                <c:pt idx="83">
                  <c:v>1313.1234461778502</c:v>
                </c:pt>
                <c:pt idx="84">
                  <c:v>1295.2518360753695</c:v>
                </c:pt>
                <c:pt idx="85">
                  <c:v>1229.8157133168418</c:v>
                </c:pt>
                <c:pt idx="86">
                  <c:v>1238.9778403810521</c:v>
                </c:pt>
                <c:pt idx="87">
                  <c:v>1213.5787946532407</c:v>
                </c:pt>
                <c:pt idx="88">
                  <c:v>1276.2358678211876</c:v>
                </c:pt>
                <c:pt idx="89">
                  <c:v>1263.0906383826295</c:v>
                </c:pt>
                <c:pt idx="90">
                  <c:v>1206.7315340979967</c:v>
                </c:pt>
                <c:pt idx="91">
                  <c:v>1243.8626634021921</c:v>
                </c:pt>
                <c:pt idx="92">
                  <c:v>1296.4780540641048</c:v>
                </c:pt>
                <c:pt idx="93">
                  <c:v>1299.900756126834</c:v>
                </c:pt>
                <c:pt idx="94">
                  <c:v>1306.5562479982034</c:v>
                </c:pt>
                <c:pt idx="95">
                  <c:v>1303.3421196281279</c:v>
                </c:pt>
                <c:pt idx="96">
                  <c:v>1296.1607045489768</c:v>
                </c:pt>
                <c:pt idx="97">
                  <c:v>1336.3546479970405</c:v>
                </c:pt>
                <c:pt idx="98">
                  <c:v>1349.5979225586914</c:v>
                </c:pt>
                <c:pt idx="99">
                  <c:v>1421.1131164750766</c:v>
                </c:pt>
                <c:pt idx="100">
                  <c:v>1439.0717847065937</c:v>
                </c:pt>
                <c:pt idx="101">
                  <c:v>1440.6720325311874</c:v>
                </c:pt>
                <c:pt idx="102">
                  <c:v>1424.1475243180546</c:v>
                </c:pt>
                <c:pt idx="103">
                  <c:v>1413.5091423113988</c:v>
                </c:pt>
                <c:pt idx="104">
                  <c:v>1474.3396079280521</c:v>
                </c:pt>
                <c:pt idx="105">
                  <c:v>1499.0141556063361</c:v>
                </c:pt>
                <c:pt idx="106">
                  <c:v>1505.0701727949859</c:v>
                </c:pt>
                <c:pt idx="107">
                  <c:v>1520.6626997851417</c:v>
                </c:pt>
                <c:pt idx="108">
                  <c:v>1530.4800981749547</c:v>
                </c:pt>
                <c:pt idx="109">
                  <c:v>1518.0985141807193</c:v>
                </c:pt>
                <c:pt idx="110">
                  <c:v>1560.4946073860474</c:v>
                </c:pt>
                <c:pt idx="111">
                  <c:v>1575.8498743227262</c:v>
                </c:pt>
                <c:pt idx="112">
                  <c:v>1561.3205384814707</c:v>
                </c:pt>
                <c:pt idx="113">
                  <c:v>1536.9170984650052</c:v>
                </c:pt>
                <c:pt idx="114">
                  <c:v>1490.9171697079476</c:v>
                </c:pt>
                <c:pt idx="115">
                  <c:v>1456.1042537952669</c:v>
                </c:pt>
                <c:pt idx="116">
                  <c:v>1513.4310782671864</c:v>
                </c:pt>
                <c:pt idx="117">
                  <c:v>1484.1915898350644</c:v>
                </c:pt>
                <c:pt idx="118">
                  <c:v>1482.1582473569904</c:v>
                </c:pt>
                <c:pt idx="119">
                  <c:v>1473.8878043367383</c:v>
                </c:pt>
                <c:pt idx="120">
                  <c:v>1422.404903331256</c:v>
                </c:pt>
                <c:pt idx="121">
                  <c:v>1335.8800130616157</c:v>
                </c:pt>
                <c:pt idx="122">
                  <c:v>1354.9296620478742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4711904"/>
        <c:axId val="804712464"/>
      </c:lineChart>
      <c:dateAx>
        <c:axId val="804711904"/>
        <c:scaling>
          <c:orientation val="minMax"/>
          <c:max val="45992"/>
        </c:scaling>
        <c:delete val="0"/>
        <c:axPos val="b"/>
        <c:title>
          <c:tx>
            <c:rich>
              <a:bodyPr/>
              <a:lstStyle/>
              <a:p>
                <a:pPr>
                  <a:defRPr sz="900">
                    <a:latin typeface="Arial" pitchFamily="34" charset="0"/>
                    <a:cs typeface="Arial" pitchFamily="34" charset="0"/>
                  </a:defRPr>
                </a:pPr>
                <a:r>
                  <a:rPr lang="en-US" sz="900">
                    <a:latin typeface="Arial" pitchFamily="34" charset="0"/>
                    <a:cs typeface="Arial" pitchFamily="34" charset="0"/>
                  </a:rPr>
                  <a:t>Months</a:t>
                </a:r>
              </a:p>
            </c:rich>
          </c:tx>
          <c:layout>
            <c:manualLayout>
              <c:xMode val="edge"/>
              <c:yMode val="edge"/>
              <c:x val="0.49328166010499014"/>
              <c:y val="0.92131408573927753"/>
            </c:manualLayout>
          </c:layout>
          <c:overlay val="0"/>
        </c:title>
        <c:numFmt formatCode="[$-409]mmm\-yy;@" sourceLinked="0"/>
        <c:majorTickMark val="out"/>
        <c:minorTickMark val="none"/>
        <c:tickLblPos val="low"/>
        <c:txPr>
          <a:bodyPr rot="-5400000" vert="horz"/>
          <a:lstStyle/>
          <a:p>
            <a:pPr>
              <a:defRPr sz="9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804712464"/>
        <c:crosses val="autoZero"/>
        <c:auto val="0"/>
        <c:lblOffset val="100"/>
        <c:baseTimeUnit val="months"/>
        <c:majorUnit val="2"/>
        <c:majorTimeUnit val="months"/>
      </c:dateAx>
      <c:valAx>
        <c:axId val="804712464"/>
        <c:scaling>
          <c:orientation val="minMax"/>
          <c:max val="1800"/>
          <c:min val="85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900">
                    <a:latin typeface="Arial" pitchFamily="34" charset="0"/>
                    <a:cs typeface="Arial" pitchFamily="34" charset="0"/>
                  </a:defRPr>
                </a:pPr>
                <a:r>
                  <a:rPr lang="en-US" sz="900">
                    <a:latin typeface="Arial" pitchFamily="34" charset="0"/>
                    <a:cs typeface="Arial" pitchFamily="34" charset="0"/>
                  </a:rPr>
                  <a:t>VAMI</a:t>
                </a:r>
              </a:p>
            </c:rich>
          </c:tx>
          <c:layout>
            <c:manualLayout>
              <c:xMode val="edge"/>
              <c:yMode val="edge"/>
              <c:x val="8.828903499438101E-3"/>
              <c:y val="0.38243692848002542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9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804711904"/>
        <c:crosses val="autoZero"/>
        <c:crossBetween val="between"/>
        <c:majorUnit val="50"/>
      </c:valAx>
      <c:spPr>
        <a:solidFill>
          <a:schemeClr val="bg1">
            <a:lumMod val="95000"/>
          </a:schemeClr>
        </a:solidFill>
        <a:ln>
          <a:solidFill>
            <a:schemeClr val="tx1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c:spPr>
    </c:plotArea>
    <c:legend>
      <c:legendPos val="b"/>
      <c:layout>
        <c:manualLayout>
          <c:xMode val="edge"/>
          <c:yMode val="edge"/>
          <c:x val="0.19006096894138233"/>
          <c:y val="0.9573392388451446"/>
          <c:w val="0.6513111694371535"/>
          <c:h val="3.5530665618670208E-2"/>
        </c:manualLayout>
      </c:layout>
      <c:overlay val="0"/>
      <c:txPr>
        <a:bodyPr/>
        <a:lstStyle/>
        <a:p>
          <a:pPr>
            <a:defRPr sz="90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effectLst>
      <a:outerShdw blurRad="50800" dist="38100" dir="2700000" algn="tl" rotWithShape="0">
        <a:prstClr val="black">
          <a:alpha val="40000"/>
        </a:prstClr>
      </a:outerShdw>
    </a:effectLst>
  </c:spPr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>
                <a:latin typeface="Arial" pitchFamily="34" charset="0"/>
                <a:cs typeface="Arial" pitchFamily="34" charset="0"/>
              </a:defRPr>
            </a:pPr>
            <a:r>
              <a:rPr lang="en-US" sz="1000" baseline="0">
                <a:latin typeface="Arial" pitchFamily="34" charset="0"/>
                <a:cs typeface="Arial" pitchFamily="34" charset="0"/>
              </a:rPr>
              <a:t>Actual Monthy Rates of Return (ROR)</a:t>
            </a:r>
          </a:p>
        </c:rich>
      </c:tx>
      <c:layout>
        <c:manualLayout>
          <c:xMode val="edge"/>
          <c:yMode val="edge"/>
          <c:x val="0.35667719269466613"/>
          <c:y val="9.5070538057743046E-3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8.2170275590551178E-2"/>
          <c:y val="6.8395942694663162E-2"/>
          <c:w val="0.90043881233595813"/>
          <c:h val="0.70376065456485293"/>
        </c:manualLayout>
      </c:layout>
      <c:barChart>
        <c:barDir val="col"/>
        <c:grouping val="clustered"/>
        <c:varyColors val="0"/>
        <c:ser>
          <c:idx val="0"/>
          <c:order val="0"/>
          <c:tx>
            <c:v>ROR Before Fees</c:v>
          </c:tx>
          <c:spPr>
            <a:ln w="25400">
              <a:solidFill>
                <a:srgbClr val="0070C0"/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'V4 Monthly'!$B$12:$B$140</c:f>
              <c:numCache>
                <c:formatCode>[$-409]mmm\-yy;@</c:formatCode>
                <c:ptCount val="129"/>
                <c:pt idx="0">
                  <c:v>42109</c:v>
                </c:pt>
                <c:pt idx="1">
                  <c:v>42139</c:v>
                </c:pt>
                <c:pt idx="2">
                  <c:v>42170</c:v>
                </c:pt>
                <c:pt idx="3">
                  <c:v>42200</c:v>
                </c:pt>
                <c:pt idx="4">
                  <c:v>42231</c:v>
                </c:pt>
                <c:pt idx="5">
                  <c:v>42262</c:v>
                </c:pt>
                <c:pt idx="6">
                  <c:v>42292</c:v>
                </c:pt>
                <c:pt idx="7">
                  <c:v>42323</c:v>
                </c:pt>
                <c:pt idx="8">
                  <c:v>42353</c:v>
                </c:pt>
                <c:pt idx="9">
                  <c:v>42385</c:v>
                </c:pt>
                <c:pt idx="10">
                  <c:v>42417</c:v>
                </c:pt>
                <c:pt idx="11">
                  <c:v>42445</c:v>
                </c:pt>
                <c:pt idx="12">
                  <c:v>42473</c:v>
                </c:pt>
                <c:pt idx="13">
                  <c:v>42501</c:v>
                </c:pt>
                <c:pt idx="14">
                  <c:v>42529</c:v>
                </c:pt>
                <c:pt idx="15">
                  <c:v>42557</c:v>
                </c:pt>
                <c:pt idx="16">
                  <c:v>42585</c:v>
                </c:pt>
                <c:pt idx="17">
                  <c:v>42629</c:v>
                </c:pt>
                <c:pt idx="18">
                  <c:v>42673</c:v>
                </c:pt>
                <c:pt idx="19">
                  <c:v>42690</c:v>
                </c:pt>
                <c:pt idx="20">
                  <c:v>42720</c:v>
                </c:pt>
                <c:pt idx="21">
                  <c:v>42751</c:v>
                </c:pt>
                <c:pt idx="22">
                  <c:v>42782</c:v>
                </c:pt>
                <c:pt idx="23">
                  <c:v>42810</c:v>
                </c:pt>
                <c:pt idx="24">
                  <c:v>42841</c:v>
                </c:pt>
                <c:pt idx="25">
                  <c:v>42871</c:v>
                </c:pt>
                <c:pt idx="26">
                  <c:v>42902</c:v>
                </c:pt>
                <c:pt idx="27">
                  <c:v>42932</c:v>
                </c:pt>
                <c:pt idx="28">
                  <c:v>42963</c:v>
                </c:pt>
                <c:pt idx="29">
                  <c:v>42994</c:v>
                </c:pt>
                <c:pt idx="30">
                  <c:v>43024</c:v>
                </c:pt>
                <c:pt idx="31">
                  <c:v>43055</c:v>
                </c:pt>
                <c:pt idx="32">
                  <c:v>43085</c:v>
                </c:pt>
                <c:pt idx="33">
                  <c:v>43116</c:v>
                </c:pt>
                <c:pt idx="34">
                  <c:v>43147</c:v>
                </c:pt>
                <c:pt idx="35">
                  <c:v>43175</c:v>
                </c:pt>
                <c:pt idx="36">
                  <c:v>43206</c:v>
                </c:pt>
                <c:pt idx="37">
                  <c:v>43236</c:v>
                </c:pt>
                <c:pt idx="38">
                  <c:v>43267</c:v>
                </c:pt>
                <c:pt idx="39">
                  <c:v>43297</c:v>
                </c:pt>
                <c:pt idx="40">
                  <c:v>43328</c:v>
                </c:pt>
                <c:pt idx="41">
                  <c:v>43359</c:v>
                </c:pt>
                <c:pt idx="42">
                  <c:v>43389</c:v>
                </c:pt>
                <c:pt idx="43">
                  <c:v>43420</c:v>
                </c:pt>
                <c:pt idx="44">
                  <c:v>43450</c:v>
                </c:pt>
                <c:pt idx="45">
                  <c:v>43481</c:v>
                </c:pt>
                <c:pt idx="46">
                  <c:v>43512</c:v>
                </c:pt>
                <c:pt idx="47">
                  <c:v>43540</c:v>
                </c:pt>
                <c:pt idx="48">
                  <c:v>43571</c:v>
                </c:pt>
                <c:pt idx="49">
                  <c:v>43601</c:v>
                </c:pt>
                <c:pt idx="50">
                  <c:v>43632</c:v>
                </c:pt>
                <c:pt idx="51">
                  <c:v>43662</c:v>
                </c:pt>
                <c:pt idx="52">
                  <c:v>43693</c:v>
                </c:pt>
                <c:pt idx="53">
                  <c:v>43724</c:v>
                </c:pt>
                <c:pt idx="54">
                  <c:v>43754</c:v>
                </c:pt>
                <c:pt idx="55">
                  <c:v>43785</c:v>
                </c:pt>
                <c:pt idx="56">
                  <c:v>43815</c:v>
                </c:pt>
                <c:pt idx="57">
                  <c:v>43846</c:v>
                </c:pt>
                <c:pt idx="58">
                  <c:v>43877</c:v>
                </c:pt>
                <c:pt idx="59">
                  <c:v>43906</c:v>
                </c:pt>
                <c:pt idx="60">
                  <c:v>43937</c:v>
                </c:pt>
                <c:pt idx="61">
                  <c:v>43967</c:v>
                </c:pt>
                <c:pt idx="62">
                  <c:v>43998</c:v>
                </c:pt>
                <c:pt idx="63">
                  <c:v>44028</c:v>
                </c:pt>
                <c:pt idx="64">
                  <c:v>44059</c:v>
                </c:pt>
                <c:pt idx="65">
                  <c:v>44090</c:v>
                </c:pt>
                <c:pt idx="66">
                  <c:v>44120</c:v>
                </c:pt>
                <c:pt idx="67">
                  <c:v>44151</c:v>
                </c:pt>
                <c:pt idx="68">
                  <c:v>44181</c:v>
                </c:pt>
                <c:pt idx="69">
                  <c:v>44212</c:v>
                </c:pt>
                <c:pt idx="70">
                  <c:v>44243</c:v>
                </c:pt>
                <c:pt idx="71">
                  <c:v>44271</c:v>
                </c:pt>
                <c:pt idx="72">
                  <c:v>44302</c:v>
                </c:pt>
                <c:pt idx="73">
                  <c:v>44332</c:v>
                </c:pt>
                <c:pt idx="74">
                  <c:v>44363</c:v>
                </c:pt>
                <c:pt idx="75">
                  <c:v>44393</c:v>
                </c:pt>
                <c:pt idx="76">
                  <c:v>44424</c:v>
                </c:pt>
                <c:pt idx="77">
                  <c:v>44455</c:v>
                </c:pt>
                <c:pt idx="78">
                  <c:v>44485</c:v>
                </c:pt>
                <c:pt idx="79">
                  <c:v>44516</c:v>
                </c:pt>
                <c:pt idx="80">
                  <c:v>44546</c:v>
                </c:pt>
                <c:pt idx="81">
                  <c:v>44577</c:v>
                </c:pt>
                <c:pt idx="82">
                  <c:v>44608</c:v>
                </c:pt>
                <c:pt idx="83">
                  <c:v>44636</c:v>
                </c:pt>
                <c:pt idx="84">
                  <c:v>44667</c:v>
                </c:pt>
                <c:pt idx="85">
                  <c:v>44697</c:v>
                </c:pt>
                <c:pt idx="86">
                  <c:v>44728</c:v>
                </c:pt>
                <c:pt idx="87">
                  <c:v>44758</c:v>
                </c:pt>
                <c:pt idx="88">
                  <c:v>44789</c:v>
                </c:pt>
                <c:pt idx="89">
                  <c:v>44820</c:v>
                </c:pt>
                <c:pt idx="90">
                  <c:v>44850</c:v>
                </c:pt>
                <c:pt idx="91">
                  <c:v>44881</c:v>
                </c:pt>
                <c:pt idx="92">
                  <c:v>44911</c:v>
                </c:pt>
                <c:pt idx="93">
                  <c:v>44942</c:v>
                </c:pt>
                <c:pt idx="94">
                  <c:v>44973</c:v>
                </c:pt>
                <c:pt idx="95">
                  <c:v>45001</c:v>
                </c:pt>
                <c:pt idx="96">
                  <c:v>45032</c:v>
                </c:pt>
                <c:pt idx="97">
                  <c:v>45062</c:v>
                </c:pt>
                <c:pt idx="98">
                  <c:v>45093</c:v>
                </c:pt>
                <c:pt idx="99">
                  <c:v>45123</c:v>
                </c:pt>
                <c:pt idx="100">
                  <c:v>45154</c:v>
                </c:pt>
                <c:pt idx="101">
                  <c:v>45185</c:v>
                </c:pt>
                <c:pt idx="102">
                  <c:v>45215</c:v>
                </c:pt>
                <c:pt idx="103">
                  <c:v>45246</c:v>
                </c:pt>
                <c:pt idx="104">
                  <c:v>45276</c:v>
                </c:pt>
                <c:pt idx="105">
                  <c:v>45307</c:v>
                </c:pt>
                <c:pt idx="106">
                  <c:v>45338</c:v>
                </c:pt>
                <c:pt idx="107">
                  <c:v>45367</c:v>
                </c:pt>
                <c:pt idx="108">
                  <c:v>45398</c:v>
                </c:pt>
                <c:pt idx="109">
                  <c:v>45428</c:v>
                </c:pt>
                <c:pt idx="110">
                  <c:v>45459</c:v>
                </c:pt>
                <c:pt idx="111">
                  <c:v>45489</c:v>
                </c:pt>
                <c:pt idx="112">
                  <c:v>45520</c:v>
                </c:pt>
                <c:pt idx="113">
                  <c:v>45551</c:v>
                </c:pt>
                <c:pt idx="114">
                  <c:v>45581</c:v>
                </c:pt>
                <c:pt idx="115">
                  <c:v>45612</c:v>
                </c:pt>
                <c:pt idx="116">
                  <c:v>45642</c:v>
                </c:pt>
                <c:pt idx="117">
                  <c:v>45673</c:v>
                </c:pt>
                <c:pt idx="118">
                  <c:v>45704</c:v>
                </c:pt>
                <c:pt idx="119">
                  <c:v>45732</c:v>
                </c:pt>
                <c:pt idx="120">
                  <c:v>45763</c:v>
                </c:pt>
                <c:pt idx="121">
                  <c:v>45793</c:v>
                </c:pt>
                <c:pt idx="122">
                  <c:v>45824</c:v>
                </c:pt>
                <c:pt idx="123">
                  <c:v>45854</c:v>
                </c:pt>
                <c:pt idx="124">
                  <c:v>45885</c:v>
                </c:pt>
                <c:pt idx="125">
                  <c:v>45916</c:v>
                </c:pt>
                <c:pt idx="126">
                  <c:v>45946</c:v>
                </c:pt>
                <c:pt idx="127">
                  <c:v>45977</c:v>
                </c:pt>
                <c:pt idx="128">
                  <c:v>46007</c:v>
                </c:pt>
              </c:numCache>
            </c:numRef>
          </c:cat>
          <c:val>
            <c:numRef>
              <c:f>'V4 Monthly'!$C$12:$C$140</c:f>
              <c:numCache>
                <c:formatCode>0.000%;[Red]\(0.000%\)</c:formatCode>
                <c:ptCount val="129"/>
                <c:pt idx="0">
                  <c:v>1.736E-2</c:v>
                </c:pt>
                <c:pt idx="1">
                  <c:v>1.469E-2</c:v>
                </c:pt>
                <c:pt idx="2">
                  <c:v>-1.315E-2</c:v>
                </c:pt>
                <c:pt idx="3">
                  <c:v>2.4830000000000001E-2</c:v>
                </c:pt>
                <c:pt idx="4">
                  <c:v>-4.4119999999999999E-2</c:v>
                </c:pt>
                <c:pt idx="5">
                  <c:v>-3.9800000000000002E-2</c:v>
                </c:pt>
                <c:pt idx="6">
                  <c:v>6.547E-2</c:v>
                </c:pt>
                <c:pt idx="7">
                  <c:v>5.0000000000000002E-5</c:v>
                </c:pt>
                <c:pt idx="8">
                  <c:v>-2.9159999999999998E-2</c:v>
                </c:pt>
                <c:pt idx="9">
                  <c:v>-7.2190000000000004E-2</c:v>
                </c:pt>
                <c:pt idx="10">
                  <c:v>-1.5389999999999999E-2</c:v>
                </c:pt>
                <c:pt idx="11">
                  <c:v>6.8739999999999996E-2</c:v>
                </c:pt>
                <c:pt idx="12">
                  <c:v>4.7999999999999996E-3</c:v>
                </c:pt>
                <c:pt idx="13">
                  <c:v>3.7690000000000001E-2</c:v>
                </c:pt>
                <c:pt idx="14">
                  <c:v>-1.39E-3</c:v>
                </c:pt>
                <c:pt idx="15">
                  <c:v>4.3900000000000002E-2</c:v>
                </c:pt>
                <c:pt idx="16">
                  <c:v>1.831E-2</c:v>
                </c:pt>
                <c:pt idx="17">
                  <c:v>1.435E-2</c:v>
                </c:pt>
                <c:pt idx="18">
                  <c:v>5.3899999999999998E-3</c:v>
                </c:pt>
                <c:pt idx="19">
                  <c:v>2.231E-2</c:v>
                </c:pt>
                <c:pt idx="20">
                  <c:v>1.576E-2</c:v>
                </c:pt>
                <c:pt idx="21">
                  <c:v>4.2930000000000003E-2</c:v>
                </c:pt>
                <c:pt idx="22">
                  <c:v>-2.98E-3</c:v>
                </c:pt>
                <c:pt idx="23">
                  <c:v>2.18E-2</c:v>
                </c:pt>
                <c:pt idx="24">
                  <c:v>1.6320000000000001E-2</c:v>
                </c:pt>
                <c:pt idx="25">
                  <c:v>2.681E-2</c:v>
                </c:pt>
                <c:pt idx="26">
                  <c:v>1.17E-3</c:v>
                </c:pt>
                <c:pt idx="27">
                  <c:v>1.881E-2</c:v>
                </c:pt>
                <c:pt idx="28">
                  <c:v>1.0019999999999999E-2</c:v>
                </c:pt>
                <c:pt idx="29">
                  <c:v>1.8280000000000001E-2</c:v>
                </c:pt>
                <c:pt idx="30">
                  <c:v>1.0919999999999999E-2</c:v>
                </c:pt>
                <c:pt idx="31">
                  <c:v>6.1000000000000004E-3</c:v>
                </c:pt>
                <c:pt idx="32">
                  <c:v>1.072E-2</c:v>
                </c:pt>
                <c:pt idx="33">
                  <c:v>-1.8030000000000001E-2</c:v>
                </c:pt>
                <c:pt idx="34">
                  <c:v>-5.7119999999999997E-2</c:v>
                </c:pt>
                <c:pt idx="35">
                  <c:v>-2.8809999999999999E-2</c:v>
                </c:pt>
                <c:pt idx="36">
                  <c:v>1.2290000000000001E-2</c:v>
                </c:pt>
                <c:pt idx="37">
                  <c:v>2.7720000000000002E-2</c:v>
                </c:pt>
                <c:pt idx="38">
                  <c:v>-4.2100000000000002E-3</c:v>
                </c:pt>
                <c:pt idx="39">
                  <c:v>2.7539999999999999E-2</c:v>
                </c:pt>
                <c:pt idx="40">
                  <c:v>1.6590000000000001E-2</c:v>
                </c:pt>
                <c:pt idx="41">
                  <c:v>1.3509999999999999E-2</c:v>
                </c:pt>
                <c:pt idx="42">
                  <c:v>-9.8119999999999999E-2</c:v>
                </c:pt>
                <c:pt idx="43">
                  <c:v>1.133E-2</c:v>
                </c:pt>
                <c:pt idx="44">
                  <c:v>-4.2320000000000003E-2</c:v>
                </c:pt>
                <c:pt idx="45">
                  <c:v>5.6770000000000001E-2</c:v>
                </c:pt>
                <c:pt idx="46">
                  <c:v>3.4750000000000003E-2</c:v>
                </c:pt>
                <c:pt idx="47">
                  <c:v>2.4760000000000001E-2</c:v>
                </c:pt>
                <c:pt idx="48">
                  <c:v>3.3799999999999997E-2</c:v>
                </c:pt>
                <c:pt idx="49">
                  <c:v>-5.3379999999999997E-2</c:v>
                </c:pt>
                <c:pt idx="50">
                  <c:v>4.9860000000000002E-2</c:v>
                </c:pt>
                <c:pt idx="51">
                  <c:v>2.6710000000000001E-2</c:v>
                </c:pt>
                <c:pt idx="52">
                  <c:v>-4.1950000000000001E-2</c:v>
                </c:pt>
                <c:pt idx="53">
                  <c:v>3.3480000000000003E-2</c:v>
                </c:pt>
                <c:pt idx="54">
                  <c:v>4.0939999999999997E-2</c:v>
                </c:pt>
                <c:pt idx="55">
                  <c:v>3.508E-2</c:v>
                </c:pt>
                <c:pt idx="56">
                  <c:v>1.555E-2</c:v>
                </c:pt>
                <c:pt idx="57">
                  <c:v>-7.0899999999999999E-3</c:v>
                </c:pt>
                <c:pt idx="58">
                  <c:v>-6.386E-2</c:v>
                </c:pt>
                <c:pt idx="59">
                  <c:v>-4.5830000000000003E-2</c:v>
                </c:pt>
                <c:pt idx="60">
                  <c:v>4.0000000000000002E-4</c:v>
                </c:pt>
                <c:pt idx="61">
                  <c:v>-2.64E-3</c:v>
                </c:pt>
                <c:pt idx="62">
                  <c:v>-1.8919999999999999E-2</c:v>
                </c:pt>
                <c:pt idx="63">
                  <c:v>1.358E-2</c:v>
                </c:pt>
                <c:pt idx="64">
                  <c:v>5.6999999999999998E-4</c:v>
                </c:pt>
                <c:pt idx="65">
                  <c:v>1.9210000000000001E-2</c:v>
                </c:pt>
                <c:pt idx="66">
                  <c:v>-7.9299999999999995E-3</c:v>
                </c:pt>
                <c:pt idx="67">
                  <c:v>5.0540000000000002E-2</c:v>
                </c:pt>
                <c:pt idx="68">
                  <c:v>-4.1700000000000001E-3</c:v>
                </c:pt>
                <c:pt idx="69">
                  <c:v>-4.018E-2</c:v>
                </c:pt>
                <c:pt idx="70">
                  <c:v>3.193E-2</c:v>
                </c:pt>
                <c:pt idx="71">
                  <c:v>5.0930000000000003E-2</c:v>
                </c:pt>
                <c:pt idx="72">
                  <c:v>2.0279999999999999E-2</c:v>
                </c:pt>
                <c:pt idx="73">
                  <c:v>-8.4700000000000001E-3</c:v>
                </c:pt>
                <c:pt idx="74">
                  <c:v>2.1270000000000001E-2</c:v>
                </c:pt>
                <c:pt idx="75">
                  <c:v>-1.0109999999999999E-2</c:v>
                </c:pt>
                <c:pt idx="76">
                  <c:v>2.3130000000000001E-2</c:v>
                </c:pt>
                <c:pt idx="77">
                  <c:v>-1.993E-2</c:v>
                </c:pt>
                <c:pt idx="78">
                  <c:v>4.3889999999999998E-2</c:v>
                </c:pt>
                <c:pt idx="79">
                  <c:v>-2.9190000000000001E-2</c:v>
                </c:pt>
                <c:pt idx="80">
                  <c:v>3.603E-2</c:v>
                </c:pt>
                <c:pt idx="81">
                  <c:v>-4.4310000000000002E-2</c:v>
                </c:pt>
                <c:pt idx="82">
                  <c:v>-3.9350000000000003E-2</c:v>
                </c:pt>
                <c:pt idx="83">
                  <c:v>-1.3610000000000001E-2</c:v>
                </c:pt>
                <c:pt idx="84">
                  <c:v>-5.0520000000000002E-2</c:v>
                </c:pt>
                <c:pt idx="85">
                  <c:v>7.45E-3</c:v>
                </c:pt>
                <c:pt idx="86">
                  <c:v>-2.0500000000000001E-2</c:v>
                </c:pt>
                <c:pt idx="87">
                  <c:v>5.1630000000000002E-2</c:v>
                </c:pt>
                <c:pt idx="88">
                  <c:v>-1.03E-2</c:v>
                </c:pt>
                <c:pt idx="89">
                  <c:v>-4.462E-2</c:v>
                </c:pt>
                <c:pt idx="90">
                  <c:v>3.0769999999999999E-2</c:v>
                </c:pt>
                <c:pt idx="91">
                  <c:v>4.2299999999999997E-2</c:v>
                </c:pt>
                <c:pt idx="92">
                  <c:v>2.64E-3</c:v>
                </c:pt>
                <c:pt idx="93">
                  <c:v>5.1200000000000004E-3</c:v>
                </c:pt>
                <c:pt idx="94">
                  <c:v>-2.4599999999999999E-3</c:v>
                </c:pt>
                <c:pt idx="95">
                  <c:v>-5.5100000000000001E-3</c:v>
                </c:pt>
                <c:pt idx="96">
                  <c:v>3.1009999999999999E-2</c:v>
                </c:pt>
                <c:pt idx="97">
                  <c:v>9.9100000000000004E-3</c:v>
                </c:pt>
                <c:pt idx="98">
                  <c:v>5.2990000000000002E-2</c:v>
                </c:pt>
                <c:pt idx="99">
                  <c:v>1.417E-2</c:v>
                </c:pt>
                <c:pt idx="100">
                  <c:v>1.39E-3</c:v>
                </c:pt>
                <c:pt idx="101">
                  <c:v>-1.1469999999999999E-2</c:v>
                </c:pt>
                <c:pt idx="102">
                  <c:v>-7.4700000000000001E-3</c:v>
                </c:pt>
                <c:pt idx="103">
                  <c:v>4.8849999999999998E-2</c:v>
                </c:pt>
                <c:pt idx="104">
                  <c:v>2.0920000000000001E-2</c:v>
                </c:pt>
                <c:pt idx="105">
                  <c:v>5.0499999999999998E-3</c:v>
                </c:pt>
                <c:pt idx="106">
                  <c:v>1.295E-2</c:v>
                </c:pt>
                <c:pt idx="107">
                  <c:v>8.0700000000000008E-3</c:v>
                </c:pt>
                <c:pt idx="108">
                  <c:v>-8.09E-3</c:v>
                </c:pt>
                <c:pt idx="109">
                  <c:v>3.2820000000000002E-2</c:v>
                </c:pt>
                <c:pt idx="110">
                  <c:v>1.23E-2</c:v>
                </c:pt>
                <c:pt idx="111">
                  <c:v>-9.2200000000000008E-3</c:v>
                </c:pt>
                <c:pt idx="112">
                  <c:v>-1.5630000000000002E-2</c:v>
                </c:pt>
                <c:pt idx="113">
                  <c:v>-2.9929999999999998E-2</c:v>
                </c:pt>
                <c:pt idx="114">
                  <c:v>-2.3349999999999999E-2</c:v>
                </c:pt>
                <c:pt idx="115">
                  <c:v>3.9370000000000002E-2</c:v>
                </c:pt>
                <c:pt idx="116">
                  <c:v>-1.932E-2</c:v>
                </c:pt>
                <c:pt idx="117">
                  <c:v>-1.3699999999999999E-3</c:v>
                </c:pt>
                <c:pt idx="118">
                  <c:v>-5.5799999999999999E-3</c:v>
                </c:pt>
                <c:pt idx="119">
                  <c:v>-3.4930000000000003E-2</c:v>
                </c:pt>
                <c:pt idx="120">
                  <c:v>-6.0830000000000002E-2</c:v>
                </c:pt>
                <c:pt idx="121">
                  <c:v>1.426E-2</c:v>
                </c:pt>
              </c:numCache>
            </c:numRef>
          </c:val>
        </c:ser>
        <c:ser>
          <c:idx val="1"/>
          <c:order val="1"/>
          <c:tx>
            <c:v>After Fees</c:v>
          </c:tx>
          <c:spPr>
            <a:solidFill>
              <a:srgbClr val="FF0000"/>
            </a:solidFill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'V4 Monthly'!$B$12:$B$140</c:f>
              <c:numCache>
                <c:formatCode>[$-409]mmm\-yy;@</c:formatCode>
                <c:ptCount val="129"/>
                <c:pt idx="0">
                  <c:v>42109</c:v>
                </c:pt>
                <c:pt idx="1">
                  <c:v>42139</c:v>
                </c:pt>
                <c:pt idx="2">
                  <c:v>42170</c:v>
                </c:pt>
                <c:pt idx="3">
                  <c:v>42200</c:v>
                </c:pt>
                <c:pt idx="4">
                  <c:v>42231</c:v>
                </c:pt>
                <c:pt idx="5">
                  <c:v>42262</c:v>
                </c:pt>
                <c:pt idx="6">
                  <c:v>42292</c:v>
                </c:pt>
                <c:pt idx="7">
                  <c:v>42323</c:v>
                </c:pt>
                <c:pt idx="8">
                  <c:v>42353</c:v>
                </c:pt>
                <c:pt idx="9">
                  <c:v>42385</c:v>
                </c:pt>
                <c:pt idx="10">
                  <c:v>42417</c:v>
                </c:pt>
                <c:pt idx="11">
                  <c:v>42445</c:v>
                </c:pt>
                <c:pt idx="12">
                  <c:v>42473</c:v>
                </c:pt>
                <c:pt idx="13">
                  <c:v>42501</c:v>
                </c:pt>
                <c:pt idx="14">
                  <c:v>42529</c:v>
                </c:pt>
                <c:pt idx="15">
                  <c:v>42557</c:v>
                </c:pt>
                <c:pt idx="16">
                  <c:v>42585</c:v>
                </c:pt>
                <c:pt idx="17">
                  <c:v>42629</c:v>
                </c:pt>
                <c:pt idx="18">
                  <c:v>42673</c:v>
                </c:pt>
                <c:pt idx="19">
                  <c:v>42690</c:v>
                </c:pt>
                <c:pt idx="20">
                  <c:v>42720</c:v>
                </c:pt>
                <c:pt idx="21">
                  <c:v>42751</c:v>
                </c:pt>
                <c:pt idx="22">
                  <c:v>42782</c:v>
                </c:pt>
                <c:pt idx="23">
                  <c:v>42810</c:v>
                </c:pt>
                <c:pt idx="24">
                  <c:v>42841</c:v>
                </c:pt>
                <c:pt idx="25">
                  <c:v>42871</c:v>
                </c:pt>
                <c:pt idx="26">
                  <c:v>42902</c:v>
                </c:pt>
                <c:pt idx="27">
                  <c:v>42932</c:v>
                </c:pt>
                <c:pt idx="28">
                  <c:v>42963</c:v>
                </c:pt>
                <c:pt idx="29">
                  <c:v>42994</c:v>
                </c:pt>
                <c:pt idx="30">
                  <c:v>43024</c:v>
                </c:pt>
                <c:pt idx="31">
                  <c:v>43055</c:v>
                </c:pt>
                <c:pt idx="32">
                  <c:v>43085</c:v>
                </c:pt>
                <c:pt idx="33">
                  <c:v>43116</c:v>
                </c:pt>
                <c:pt idx="34">
                  <c:v>43147</c:v>
                </c:pt>
                <c:pt idx="35">
                  <c:v>43175</c:v>
                </c:pt>
                <c:pt idx="36">
                  <c:v>43206</c:v>
                </c:pt>
                <c:pt idx="37">
                  <c:v>43236</c:v>
                </c:pt>
                <c:pt idx="38">
                  <c:v>43267</c:v>
                </c:pt>
                <c:pt idx="39">
                  <c:v>43297</c:v>
                </c:pt>
                <c:pt idx="40">
                  <c:v>43328</c:v>
                </c:pt>
                <c:pt idx="41">
                  <c:v>43359</c:v>
                </c:pt>
                <c:pt idx="42">
                  <c:v>43389</c:v>
                </c:pt>
                <c:pt idx="43">
                  <c:v>43420</c:v>
                </c:pt>
                <c:pt idx="44">
                  <c:v>43450</c:v>
                </c:pt>
                <c:pt idx="45">
                  <c:v>43481</c:v>
                </c:pt>
                <c:pt idx="46">
                  <c:v>43512</c:v>
                </c:pt>
                <c:pt idx="47">
                  <c:v>43540</c:v>
                </c:pt>
                <c:pt idx="48">
                  <c:v>43571</c:v>
                </c:pt>
                <c:pt idx="49">
                  <c:v>43601</c:v>
                </c:pt>
                <c:pt idx="50">
                  <c:v>43632</c:v>
                </c:pt>
                <c:pt idx="51">
                  <c:v>43662</c:v>
                </c:pt>
                <c:pt idx="52">
                  <c:v>43693</c:v>
                </c:pt>
                <c:pt idx="53">
                  <c:v>43724</c:v>
                </c:pt>
                <c:pt idx="54">
                  <c:v>43754</c:v>
                </c:pt>
                <c:pt idx="55">
                  <c:v>43785</c:v>
                </c:pt>
                <c:pt idx="56">
                  <c:v>43815</c:v>
                </c:pt>
                <c:pt idx="57">
                  <c:v>43846</c:v>
                </c:pt>
                <c:pt idx="58">
                  <c:v>43877</c:v>
                </c:pt>
                <c:pt idx="59">
                  <c:v>43906</c:v>
                </c:pt>
                <c:pt idx="60">
                  <c:v>43937</c:v>
                </c:pt>
                <c:pt idx="61">
                  <c:v>43967</c:v>
                </c:pt>
                <c:pt idx="62">
                  <c:v>43998</c:v>
                </c:pt>
                <c:pt idx="63">
                  <c:v>44028</c:v>
                </c:pt>
                <c:pt idx="64">
                  <c:v>44059</c:v>
                </c:pt>
                <c:pt idx="65">
                  <c:v>44090</c:v>
                </c:pt>
                <c:pt idx="66">
                  <c:v>44120</c:v>
                </c:pt>
                <c:pt idx="67">
                  <c:v>44151</c:v>
                </c:pt>
                <c:pt idx="68">
                  <c:v>44181</c:v>
                </c:pt>
                <c:pt idx="69">
                  <c:v>44212</c:v>
                </c:pt>
                <c:pt idx="70">
                  <c:v>44243</c:v>
                </c:pt>
                <c:pt idx="71">
                  <c:v>44271</c:v>
                </c:pt>
                <c:pt idx="72">
                  <c:v>44302</c:v>
                </c:pt>
                <c:pt idx="73">
                  <c:v>44332</c:v>
                </c:pt>
                <c:pt idx="74">
                  <c:v>44363</c:v>
                </c:pt>
                <c:pt idx="75">
                  <c:v>44393</c:v>
                </c:pt>
                <c:pt idx="76">
                  <c:v>44424</c:v>
                </c:pt>
                <c:pt idx="77">
                  <c:v>44455</c:v>
                </c:pt>
                <c:pt idx="78">
                  <c:v>44485</c:v>
                </c:pt>
                <c:pt idx="79">
                  <c:v>44516</c:v>
                </c:pt>
                <c:pt idx="80">
                  <c:v>44546</c:v>
                </c:pt>
                <c:pt idx="81">
                  <c:v>44577</c:v>
                </c:pt>
                <c:pt idx="82">
                  <c:v>44608</c:v>
                </c:pt>
                <c:pt idx="83">
                  <c:v>44636</c:v>
                </c:pt>
                <c:pt idx="84">
                  <c:v>44667</c:v>
                </c:pt>
                <c:pt idx="85">
                  <c:v>44697</c:v>
                </c:pt>
                <c:pt idx="86">
                  <c:v>44728</c:v>
                </c:pt>
                <c:pt idx="87">
                  <c:v>44758</c:v>
                </c:pt>
                <c:pt idx="88">
                  <c:v>44789</c:v>
                </c:pt>
                <c:pt idx="89">
                  <c:v>44820</c:v>
                </c:pt>
                <c:pt idx="90">
                  <c:v>44850</c:v>
                </c:pt>
                <c:pt idx="91">
                  <c:v>44881</c:v>
                </c:pt>
                <c:pt idx="92">
                  <c:v>44911</c:v>
                </c:pt>
                <c:pt idx="93">
                  <c:v>44942</c:v>
                </c:pt>
                <c:pt idx="94">
                  <c:v>44973</c:v>
                </c:pt>
                <c:pt idx="95">
                  <c:v>45001</c:v>
                </c:pt>
                <c:pt idx="96">
                  <c:v>45032</c:v>
                </c:pt>
                <c:pt idx="97">
                  <c:v>45062</c:v>
                </c:pt>
                <c:pt idx="98">
                  <c:v>45093</c:v>
                </c:pt>
                <c:pt idx="99">
                  <c:v>45123</c:v>
                </c:pt>
                <c:pt idx="100">
                  <c:v>45154</c:v>
                </c:pt>
                <c:pt idx="101">
                  <c:v>45185</c:v>
                </c:pt>
                <c:pt idx="102">
                  <c:v>45215</c:v>
                </c:pt>
                <c:pt idx="103">
                  <c:v>45246</c:v>
                </c:pt>
                <c:pt idx="104">
                  <c:v>45276</c:v>
                </c:pt>
                <c:pt idx="105">
                  <c:v>45307</c:v>
                </c:pt>
                <c:pt idx="106">
                  <c:v>45338</c:v>
                </c:pt>
                <c:pt idx="107">
                  <c:v>45367</c:v>
                </c:pt>
                <c:pt idx="108">
                  <c:v>45398</c:v>
                </c:pt>
                <c:pt idx="109">
                  <c:v>45428</c:v>
                </c:pt>
                <c:pt idx="110">
                  <c:v>45459</c:v>
                </c:pt>
                <c:pt idx="111">
                  <c:v>45489</c:v>
                </c:pt>
                <c:pt idx="112">
                  <c:v>45520</c:v>
                </c:pt>
                <c:pt idx="113">
                  <c:v>45551</c:v>
                </c:pt>
                <c:pt idx="114">
                  <c:v>45581</c:v>
                </c:pt>
                <c:pt idx="115">
                  <c:v>45612</c:v>
                </c:pt>
                <c:pt idx="116">
                  <c:v>45642</c:v>
                </c:pt>
                <c:pt idx="117">
                  <c:v>45673</c:v>
                </c:pt>
                <c:pt idx="118">
                  <c:v>45704</c:v>
                </c:pt>
                <c:pt idx="119">
                  <c:v>45732</c:v>
                </c:pt>
                <c:pt idx="120">
                  <c:v>45763</c:v>
                </c:pt>
                <c:pt idx="121">
                  <c:v>45793</c:v>
                </c:pt>
                <c:pt idx="122">
                  <c:v>45824</c:v>
                </c:pt>
                <c:pt idx="123">
                  <c:v>45854</c:v>
                </c:pt>
                <c:pt idx="124">
                  <c:v>45885</c:v>
                </c:pt>
                <c:pt idx="125">
                  <c:v>45916</c:v>
                </c:pt>
                <c:pt idx="126">
                  <c:v>45946</c:v>
                </c:pt>
                <c:pt idx="127">
                  <c:v>45977</c:v>
                </c:pt>
                <c:pt idx="128">
                  <c:v>46007</c:v>
                </c:pt>
              </c:numCache>
            </c:numRef>
          </c:cat>
          <c:val>
            <c:numRef>
              <c:f>'V4 Monthly'!$I$12:$I$140</c:f>
              <c:numCache>
                <c:formatCode>0.000%;[Red]\(0.000%\)</c:formatCode>
                <c:ptCount val="129"/>
                <c:pt idx="0">
                  <c:v>1.3887999999999998E-2</c:v>
                </c:pt>
                <c:pt idx="1">
                  <c:v>1.1751999999999981E-2</c:v>
                </c:pt>
                <c:pt idx="2">
                  <c:v>-1.315E-2</c:v>
                </c:pt>
                <c:pt idx="3">
                  <c:v>2.2559302900000033E-2</c:v>
                </c:pt>
                <c:pt idx="4">
                  <c:v>-4.4119999999999999E-2</c:v>
                </c:pt>
                <c:pt idx="5">
                  <c:v>-3.9800000000000002E-2</c:v>
                </c:pt>
                <c:pt idx="6">
                  <c:v>6.547E-2</c:v>
                </c:pt>
                <c:pt idx="7">
                  <c:v>5.0000000000000002E-5</c:v>
                </c:pt>
                <c:pt idx="8">
                  <c:v>-2.9159999999999998E-2</c:v>
                </c:pt>
                <c:pt idx="9">
                  <c:v>-7.2190000000000004E-2</c:v>
                </c:pt>
                <c:pt idx="10">
                  <c:v>-1.5389999999999999E-2</c:v>
                </c:pt>
                <c:pt idx="11">
                  <c:v>6.8739999999999996E-2</c:v>
                </c:pt>
                <c:pt idx="12">
                  <c:v>4.7999999999999996E-3</c:v>
                </c:pt>
                <c:pt idx="13">
                  <c:v>3.7690000000000001E-2</c:v>
                </c:pt>
                <c:pt idx="14">
                  <c:v>-1.39E-3</c:v>
                </c:pt>
                <c:pt idx="15">
                  <c:v>4.2386987417716675E-2</c:v>
                </c:pt>
                <c:pt idx="16">
                  <c:v>1.4648000000000012E-2</c:v>
                </c:pt>
                <c:pt idx="17">
                  <c:v>1.1479999999999962E-2</c:v>
                </c:pt>
                <c:pt idx="18">
                  <c:v>4.3119999999999912E-3</c:v>
                </c:pt>
                <c:pt idx="19">
                  <c:v>1.7847999999999975E-2</c:v>
                </c:pt>
                <c:pt idx="20">
                  <c:v>1.2608000000000003E-2</c:v>
                </c:pt>
                <c:pt idx="21">
                  <c:v>3.4344000000000027E-2</c:v>
                </c:pt>
                <c:pt idx="22">
                  <c:v>-2.98E-3</c:v>
                </c:pt>
                <c:pt idx="23">
                  <c:v>1.8048992799999969E-2</c:v>
                </c:pt>
                <c:pt idx="24">
                  <c:v>1.3056000000000022E-2</c:v>
                </c:pt>
                <c:pt idx="25">
                  <c:v>2.1448000000000002E-2</c:v>
                </c:pt>
                <c:pt idx="26">
                  <c:v>9.3600000000003414E-4</c:v>
                </c:pt>
                <c:pt idx="27">
                  <c:v>1.5048000000000014E-2</c:v>
                </c:pt>
                <c:pt idx="28">
                  <c:v>8.0160000000000162E-3</c:v>
                </c:pt>
                <c:pt idx="29">
                  <c:v>1.4623999999999996E-2</c:v>
                </c:pt>
                <c:pt idx="30">
                  <c:v>8.7360000000000042E-3</c:v>
                </c:pt>
                <c:pt idx="31">
                  <c:v>4.8800000000000033E-3</c:v>
                </c:pt>
                <c:pt idx="32">
                  <c:v>8.5759999999999864E-3</c:v>
                </c:pt>
                <c:pt idx="33">
                  <c:v>-1.8030000000000001E-2</c:v>
                </c:pt>
                <c:pt idx="34">
                  <c:v>-5.7119999999999997E-2</c:v>
                </c:pt>
                <c:pt idx="35">
                  <c:v>-2.8809999999999999E-2</c:v>
                </c:pt>
                <c:pt idx="36">
                  <c:v>1.2290000000000001E-2</c:v>
                </c:pt>
                <c:pt idx="37">
                  <c:v>2.7720000000000002E-2</c:v>
                </c:pt>
                <c:pt idx="38">
                  <c:v>-4.2100000000000002E-3</c:v>
                </c:pt>
                <c:pt idx="39">
                  <c:v>2.7539999999999999E-2</c:v>
                </c:pt>
                <c:pt idx="40">
                  <c:v>1.6590000000000001E-2</c:v>
                </c:pt>
                <c:pt idx="41">
                  <c:v>1.3509999999999999E-2</c:v>
                </c:pt>
                <c:pt idx="42">
                  <c:v>-9.8119999999999999E-2</c:v>
                </c:pt>
                <c:pt idx="43">
                  <c:v>1.133E-2</c:v>
                </c:pt>
                <c:pt idx="44">
                  <c:v>-4.2320000000000003E-2</c:v>
                </c:pt>
                <c:pt idx="45">
                  <c:v>5.6770000000000001E-2</c:v>
                </c:pt>
                <c:pt idx="46">
                  <c:v>3.4750000000000003E-2</c:v>
                </c:pt>
                <c:pt idx="47">
                  <c:v>2.4760000000000001E-2</c:v>
                </c:pt>
                <c:pt idx="48">
                  <c:v>3.3799999999999997E-2</c:v>
                </c:pt>
                <c:pt idx="49">
                  <c:v>-5.3379999999999997E-2</c:v>
                </c:pt>
                <c:pt idx="50">
                  <c:v>4.9860000000000002E-2</c:v>
                </c:pt>
                <c:pt idx="51">
                  <c:v>2.3052461405837995E-2</c:v>
                </c:pt>
                <c:pt idx="52">
                  <c:v>-4.1950000000000001E-2</c:v>
                </c:pt>
                <c:pt idx="53">
                  <c:v>3.3480000000000003E-2</c:v>
                </c:pt>
                <c:pt idx="54">
                  <c:v>3.4807749491368008E-2</c:v>
                </c:pt>
                <c:pt idx="55">
                  <c:v>2.8063999999999985E-2</c:v>
                </c:pt>
                <c:pt idx="56">
                  <c:v>1.2440000000000022E-2</c:v>
                </c:pt>
                <c:pt idx="57">
                  <c:v>-7.0899999999999999E-3</c:v>
                </c:pt>
                <c:pt idx="58">
                  <c:v>-6.386E-2</c:v>
                </c:pt>
                <c:pt idx="59">
                  <c:v>-4.5830000000000003E-2</c:v>
                </c:pt>
                <c:pt idx="60">
                  <c:v>4.0000000000000002E-4</c:v>
                </c:pt>
                <c:pt idx="61">
                  <c:v>-2.64E-3</c:v>
                </c:pt>
                <c:pt idx="62">
                  <c:v>-1.8919999999999999E-2</c:v>
                </c:pt>
                <c:pt idx="63">
                  <c:v>1.358E-2</c:v>
                </c:pt>
                <c:pt idx="64">
                  <c:v>5.6999999999999998E-4</c:v>
                </c:pt>
                <c:pt idx="65">
                  <c:v>1.9210000000000001E-2</c:v>
                </c:pt>
                <c:pt idx="66">
                  <c:v>-7.9299999999999995E-3</c:v>
                </c:pt>
                <c:pt idx="67">
                  <c:v>5.0540000000000002E-2</c:v>
                </c:pt>
                <c:pt idx="68">
                  <c:v>-4.1700000000000001E-3</c:v>
                </c:pt>
                <c:pt idx="69">
                  <c:v>-4.018E-2</c:v>
                </c:pt>
                <c:pt idx="70">
                  <c:v>3.193E-2</c:v>
                </c:pt>
                <c:pt idx="71">
                  <c:v>5.0930000000000003E-2</c:v>
                </c:pt>
                <c:pt idx="72">
                  <c:v>2.0279999999999999E-2</c:v>
                </c:pt>
                <c:pt idx="73">
                  <c:v>-8.4700000000000001E-3</c:v>
                </c:pt>
                <c:pt idx="74">
                  <c:v>2.0949486844474903E-2</c:v>
                </c:pt>
                <c:pt idx="75">
                  <c:v>-1.0109999999999999E-2</c:v>
                </c:pt>
                <c:pt idx="76">
                  <c:v>2.0572768859999986E-2</c:v>
                </c:pt>
                <c:pt idx="77">
                  <c:v>-1.993E-2</c:v>
                </c:pt>
                <c:pt idx="78">
                  <c:v>3.9272945539999993E-2</c:v>
                </c:pt>
                <c:pt idx="79">
                  <c:v>-2.9190000000000001E-2</c:v>
                </c:pt>
                <c:pt idx="80">
                  <c:v>3.4872343140000012E-2</c:v>
                </c:pt>
                <c:pt idx="81">
                  <c:v>-4.4310000000000002E-2</c:v>
                </c:pt>
                <c:pt idx="82">
                  <c:v>-3.9350000000000003E-2</c:v>
                </c:pt>
                <c:pt idx="83">
                  <c:v>-1.3610000000000001E-2</c:v>
                </c:pt>
                <c:pt idx="84">
                  <c:v>-5.0520000000000002E-2</c:v>
                </c:pt>
                <c:pt idx="85">
                  <c:v>7.45E-3</c:v>
                </c:pt>
                <c:pt idx="86">
                  <c:v>-2.0500000000000001E-2</c:v>
                </c:pt>
                <c:pt idx="87">
                  <c:v>5.1630000000000002E-2</c:v>
                </c:pt>
                <c:pt idx="88">
                  <c:v>-1.03E-2</c:v>
                </c:pt>
                <c:pt idx="89">
                  <c:v>-4.462E-2</c:v>
                </c:pt>
                <c:pt idx="90">
                  <c:v>3.0769999999999999E-2</c:v>
                </c:pt>
                <c:pt idx="91">
                  <c:v>4.2299999999999997E-2</c:v>
                </c:pt>
                <c:pt idx="92">
                  <c:v>2.64E-3</c:v>
                </c:pt>
                <c:pt idx="93">
                  <c:v>5.1200000000000004E-3</c:v>
                </c:pt>
                <c:pt idx="94">
                  <c:v>-2.4599999999999999E-3</c:v>
                </c:pt>
                <c:pt idx="95">
                  <c:v>-5.5100000000000001E-3</c:v>
                </c:pt>
                <c:pt idx="96">
                  <c:v>3.1009999999999999E-2</c:v>
                </c:pt>
                <c:pt idx="97">
                  <c:v>9.9100000000000004E-3</c:v>
                </c:pt>
                <c:pt idx="98">
                  <c:v>5.2990000000000002E-2</c:v>
                </c:pt>
                <c:pt idx="99">
                  <c:v>1.2637043471994385E-2</c:v>
                </c:pt>
                <c:pt idx="100">
                  <c:v>1.1119999999999852E-3</c:v>
                </c:pt>
                <c:pt idx="101">
                  <c:v>-1.1469999999999999E-2</c:v>
                </c:pt>
                <c:pt idx="102">
                  <c:v>-7.4700000000000001E-3</c:v>
                </c:pt>
                <c:pt idx="103">
                  <c:v>4.3035070517606952E-2</c:v>
                </c:pt>
                <c:pt idx="104">
                  <c:v>1.6736000000000001E-2</c:v>
                </c:pt>
                <c:pt idx="105">
                  <c:v>4.0400000000000037E-3</c:v>
                </c:pt>
                <c:pt idx="106">
                  <c:v>1.0359999999999999E-2</c:v>
                </c:pt>
                <c:pt idx="107">
                  <c:v>6.4559999999999965E-3</c:v>
                </c:pt>
                <c:pt idx="108">
                  <c:v>-8.09E-3</c:v>
                </c:pt>
                <c:pt idx="109">
                  <c:v>2.7927102759999982E-2</c:v>
                </c:pt>
                <c:pt idx="110">
                  <c:v>9.8400000000000119E-3</c:v>
                </c:pt>
                <c:pt idx="111">
                  <c:v>-9.2200000000000008E-3</c:v>
                </c:pt>
                <c:pt idx="112">
                  <c:v>-1.5630000000000002E-2</c:v>
                </c:pt>
                <c:pt idx="113">
                  <c:v>-2.9929999999999998E-2</c:v>
                </c:pt>
                <c:pt idx="114">
                  <c:v>-2.3349999999999999E-2</c:v>
                </c:pt>
                <c:pt idx="115">
                  <c:v>3.9370000000000002E-2</c:v>
                </c:pt>
                <c:pt idx="116">
                  <c:v>-1.932E-2</c:v>
                </c:pt>
                <c:pt idx="117">
                  <c:v>-1.3699999999999999E-3</c:v>
                </c:pt>
                <c:pt idx="118">
                  <c:v>-5.5799999999999999E-3</c:v>
                </c:pt>
                <c:pt idx="119">
                  <c:v>-3.4930000000000003E-2</c:v>
                </c:pt>
                <c:pt idx="120">
                  <c:v>-6.0830000000000002E-2</c:v>
                </c:pt>
                <c:pt idx="121">
                  <c:v>1.426E-2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50321296"/>
        <c:axId val="750321856"/>
      </c:barChart>
      <c:dateAx>
        <c:axId val="750321296"/>
        <c:scaling>
          <c:orientation val="minMax"/>
          <c:max val="45992"/>
        </c:scaling>
        <c:delete val="0"/>
        <c:axPos val="b"/>
        <c:title>
          <c:tx>
            <c:rich>
              <a:bodyPr/>
              <a:lstStyle/>
              <a:p>
                <a:pPr>
                  <a:defRPr sz="900">
                    <a:latin typeface="Arial" pitchFamily="34" charset="0"/>
                    <a:cs typeface="Arial" pitchFamily="34" charset="0"/>
                  </a:defRPr>
                </a:pPr>
                <a:r>
                  <a:rPr lang="en-US" sz="900">
                    <a:latin typeface="Arial" pitchFamily="34" charset="0"/>
                    <a:cs typeface="Arial" pitchFamily="34" charset="0"/>
                  </a:rPr>
                  <a:t>Months</a:t>
                </a:r>
              </a:p>
            </c:rich>
          </c:tx>
          <c:layout>
            <c:manualLayout>
              <c:xMode val="edge"/>
              <c:yMode val="edge"/>
              <c:x val="0.50230164588801396"/>
              <c:y val="0.90187417979002626"/>
            </c:manualLayout>
          </c:layout>
          <c:overlay val="0"/>
        </c:title>
        <c:numFmt formatCode="[$-409]mmm\-yy;@" sourceLinked="0"/>
        <c:majorTickMark val="out"/>
        <c:minorTickMark val="none"/>
        <c:tickLblPos val="low"/>
        <c:txPr>
          <a:bodyPr rot="-5400000" vert="horz"/>
          <a:lstStyle/>
          <a:p>
            <a:pPr>
              <a:defRPr sz="9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750321856"/>
        <c:crosses val="autoZero"/>
        <c:auto val="0"/>
        <c:lblOffset val="100"/>
        <c:baseTimeUnit val="months"/>
        <c:majorUnit val="2"/>
        <c:majorTimeUnit val="months"/>
      </c:dateAx>
      <c:valAx>
        <c:axId val="750321856"/>
        <c:scaling>
          <c:orientation val="minMax"/>
          <c:min val="-0.1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900">
                    <a:latin typeface="Arial" pitchFamily="34" charset="0"/>
                    <a:cs typeface="Arial" pitchFamily="34" charset="0"/>
                  </a:defRPr>
                </a:pPr>
                <a:r>
                  <a:rPr lang="en-US" sz="900">
                    <a:latin typeface="Arial" pitchFamily="34" charset="0"/>
                    <a:cs typeface="Arial" pitchFamily="34" charset="0"/>
                  </a:rPr>
                  <a:t>ROR</a:t>
                </a:r>
              </a:p>
            </c:rich>
          </c:tx>
          <c:layout>
            <c:manualLayout>
              <c:xMode val="edge"/>
              <c:yMode val="edge"/>
              <c:x val="8.828903499438101E-3"/>
              <c:y val="0.38243692848002542"/>
            </c:manualLayout>
          </c:layout>
          <c:overlay val="0"/>
        </c:title>
        <c:numFmt formatCode="0%;[Red]\(0%\)" sourceLinked="0"/>
        <c:majorTickMark val="out"/>
        <c:minorTickMark val="none"/>
        <c:tickLblPos val="nextTo"/>
        <c:txPr>
          <a:bodyPr/>
          <a:lstStyle/>
          <a:p>
            <a:pPr>
              <a:defRPr sz="9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750321296"/>
        <c:crosses val="autoZero"/>
        <c:crossBetween val="between"/>
        <c:majorUnit val="2.0000000000000011E-2"/>
      </c:valAx>
      <c:spPr>
        <a:solidFill>
          <a:schemeClr val="bg1">
            <a:lumMod val="95000"/>
          </a:schemeClr>
        </a:solidFill>
        <a:ln>
          <a:solidFill>
            <a:schemeClr val="tx1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c:spPr>
    </c:plotArea>
    <c:legend>
      <c:legendPos val="b"/>
      <c:layout>
        <c:manualLayout>
          <c:xMode val="edge"/>
          <c:yMode val="edge"/>
          <c:x val="0.36096853127734546"/>
          <c:y val="0.94841043307086614"/>
          <c:w val="0.32243391906108831"/>
          <c:h val="4.1535228018372707E-2"/>
        </c:manualLayout>
      </c:layout>
      <c:overlay val="0"/>
      <c:txPr>
        <a:bodyPr/>
        <a:lstStyle/>
        <a:p>
          <a:pPr>
            <a:defRPr sz="90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effectLst>
      <a:outerShdw blurRad="50800" dist="38100" dir="2700000" algn="tl" rotWithShape="0">
        <a:prstClr val="black">
          <a:alpha val="40000"/>
        </a:prstClr>
      </a:outerShdw>
    </a:effectLst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</xdr:colOff>
      <xdr:row>111</xdr:row>
      <xdr:rowOff>104776</xdr:rowOff>
    </xdr:from>
    <xdr:to>
      <xdr:col>28</xdr:col>
      <xdr:colOff>457202</xdr:colOff>
      <xdr:row>139</xdr:row>
      <xdr:rowOff>142876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0</xdr:colOff>
      <xdr:row>85</xdr:row>
      <xdr:rowOff>123825</xdr:rowOff>
    </xdr:from>
    <xdr:to>
      <xdr:col>28</xdr:col>
      <xdr:colOff>457200</xdr:colOff>
      <xdr:row>108</xdr:row>
      <xdr:rowOff>57150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0.70833</cdr:x>
      <cdr:y>0.55833</cdr:y>
    </cdr:from>
    <cdr:to>
      <cdr:x>0.87891</cdr:x>
      <cdr:y>0.71042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181598" y="2552699"/>
          <a:ext cx="1247775" cy="695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0.59115</cdr:x>
      <cdr:y>0.22083</cdr:y>
    </cdr:from>
    <cdr:to>
      <cdr:x>0.76562</cdr:x>
      <cdr:y>0.3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4324349" y="1009649"/>
          <a:ext cx="1276349" cy="3619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quity-Quant/Programs/SignalGenEQ100DLongTWS-PVC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Equity-Quant/Programs/SignalGenEQ50WLongTw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gnals"/>
      <sheetName val="EQ-100DL"/>
      <sheetName val="Actual Performance"/>
      <sheetName val="Tickers"/>
      <sheetName val="Historical Data"/>
      <sheetName val="Daily_Quotes"/>
      <sheetName val="Stock Returns"/>
    </sheetNames>
    <sheetDataSet>
      <sheetData sheetId="0">
        <row r="5">
          <cell r="B5">
            <v>6.1224489795918366E-2</v>
          </cell>
          <cell r="C5">
            <v>2.0920502092050103E-3</v>
          </cell>
          <cell r="D5">
            <v>-3.059975520195882E-3</v>
          </cell>
          <cell r="E5">
            <v>-5.1997163791065674E-3</v>
          </cell>
          <cell r="F5">
            <v>7.489597780860004E-3</v>
          </cell>
          <cell r="G5">
            <v>-8.8967971530256695E-4</v>
          </cell>
          <cell r="H5">
            <v>4.7484276729559793E-2</v>
          </cell>
          <cell r="I5">
            <v>3.9640591966172986E-3</v>
          </cell>
          <cell r="J5">
            <v>2.8768530750036814E-2</v>
          </cell>
          <cell r="K5">
            <v>-1.2753188297074263E-2</v>
          </cell>
          <cell r="L5">
            <v>1.3977389516957857E-2</v>
          </cell>
          <cell r="M5">
            <v>-3.1622476283143411E-3</v>
          </cell>
          <cell r="N5">
            <v>2.1559633027522881E-2</v>
          </cell>
          <cell r="O5">
            <v>6.0468631897203379E-3</v>
          </cell>
          <cell r="P5">
            <v>5.494505494505442E-3</v>
          </cell>
          <cell r="Q5">
            <v>4.4811320754718125E-3</v>
          </cell>
          <cell r="R5">
            <v>4.5662100456621653E-3</v>
          </cell>
          <cell r="S5">
            <v>2.0965692503176512E-2</v>
          </cell>
          <cell r="T5">
            <v>9.0248182501880027E-3</v>
          </cell>
          <cell r="U5">
            <v>2.0679886685552522E-2</v>
          </cell>
          <cell r="V5">
            <v>1.1359026369168402E-2</v>
          </cell>
          <cell r="W5">
            <v>5.0307434320849553E-3</v>
          </cell>
          <cell r="X5">
            <v>4.6948356807511929E-3</v>
          </cell>
          <cell r="Y5">
            <v>1.1854360711261691E-2</v>
          </cell>
          <cell r="Z5">
            <v>2.0488230165649469E-2</v>
          </cell>
          <cell r="AA5">
            <v>7.6062639821028255E-3</v>
          </cell>
          <cell r="AB5">
            <v>3.2798448245459341E-2</v>
          </cell>
          <cell r="AC5">
            <v>3.9592081583684768E-3</v>
          </cell>
          <cell r="AD5">
            <v>6.5124635077475667E-3</v>
          </cell>
          <cell r="AE5">
            <v>2.1635655560359174E-4</v>
          </cell>
          <cell r="AF5">
            <v>2.1514883583849009E-2</v>
          </cell>
          <cell r="AG5">
            <v>2.860096485182639E-2</v>
          </cell>
          <cell r="AH5">
            <v>6.2008108752682565E-3</v>
          </cell>
          <cell r="AI5">
            <v>2.2714366837023933E-3</v>
          </cell>
          <cell r="AJ5">
            <v>2.4514811031664988E-2</v>
          </cell>
          <cell r="AK5">
            <v>1.3061650992685475E-2</v>
          </cell>
          <cell r="AL5">
            <v>9.5593378409884952E-3</v>
          </cell>
          <cell r="AM5">
            <v>2.3134759976865239E-2</v>
          </cell>
          <cell r="AN5">
            <v>1.9002375296912834E-3</v>
          </cell>
          <cell r="AO5">
            <v>-2.347417840375537E-3</v>
          </cell>
          <cell r="AP5">
            <v>2.2384115959534979E-2</v>
          </cell>
          <cell r="AQ5">
            <v>6.6768030673629323E-3</v>
          </cell>
          <cell r="AR5">
            <v>2.9105020616057376E-3</v>
          </cell>
          <cell r="AS5">
            <v>3.4297643900984151E-2</v>
          </cell>
          <cell r="AT5">
            <v>2.2047244094488281E-3</v>
          </cell>
          <cell r="AU5">
            <v>2.7664768104149643E-2</v>
          </cell>
          <cell r="AV5">
            <v>3.5483197662283805E-3</v>
          </cell>
          <cell r="AW5">
            <v>5.5041831792162037E-3</v>
          </cell>
          <cell r="AX5">
            <v>7.8316201664219362E-3</v>
          </cell>
          <cell r="AY5">
            <v>9.0961593993646467E-3</v>
          </cell>
          <cell r="AZ5">
            <v>1.4470284237725973E-2</v>
          </cell>
          <cell r="BA5">
            <v>2.0975832193342491E-2</v>
          </cell>
          <cell r="BB5">
            <v>-1.5822784810126805E-3</v>
          </cell>
          <cell r="BC5">
            <v>4.5500505561172824E-3</v>
          </cell>
          <cell r="BD5">
            <v>-3.8510911424904041E-3</v>
          </cell>
          <cell r="BE5">
            <v>2.6954177897574746E-3</v>
          </cell>
          <cell r="BF5">
            <v>4.5797413793103913E-3</v>
          </cell>
          <cell r="BG5">
            <v>-2.687791766869398E-3</v>
          </cell>
          <cell r="BH5">
            <v>1.3262599469494954E-3</v>
          </cell>
          <cell r="BI5">
            <v>2.5810952214858681E-2</v>
          </cell>
          <cell r="BJ5">
            <v>-2.8996968498747706E-3</v>
          </cell>
          <cell r="BK5">
            <v>0</v>
          </cell>
          <cell r="BL5">
            <v>-7.7597840755735236E-3</v>
          </cell>
          <cell r="BM5">
            <v>-1.4616321559074276E-2</v>
          </cell>
          <cell r="BN5">
            <v>6.9533017897551994E-2</v>
          </cell>
          <cell r="BO5">
            <v>1.6339869281046372E-3</v>
          </cell>
          <cell r="BP5">
            <v>1.2065498419994099E-2</v>
          </cell>
          <cell r="BQ5">
            <v>3.9872408293461494E-3</v>
          </cell>
          <cell r="BR5">
            <v>4.8939641109298935E-3</v>
          </cell>
          <cell r="BS5">
            <v>2.5390953421893358E-2</v>
          </cell>
          <cell r="BT5">
            <v>2.4332810047095799E-2</v>
          </cell>
          <cell r="BU5">
            <v>8.3002526163839917E-3</v>
          </cell>
          <cell r="BV5">
            <v>2.3107959408240623E-2</v>
          </cell>
          <cell r="BW5">
            <v>-1.0443469047979383E-2</v>
          </cell>
          <cell r="BX5">
            <v>-1.724137931034344E-3</v>
          </cell>
          <cell r="BY5">
            <v>2.0032840722495875E-2</v>
          </cell>
          <cell r="BZ5">
            <v>6.1053984575834743E-3</v>
          </cell>
          <cell r="CA5">
            <v>-2.8508771929824539E-2</v>
          </cell>
          <cell r="CB5">
            <v>7.3143584035617881E-3</v>
          </cell>
          <cell r="CC5">
            <v>2.8368794326241162E-2</v>
          </cell>
          <cell r="CD5">
            <v>-4.2372881355931301E-3</v>
          </cell>
          <cell r="CE5">
            <v>2.9784065524944845E-3</v>
          </cell>
          <cell r="CF5">
            <v>-1.0589481115424492E-3</v>
          </cell>
          <cell r="CG5">
            <v>1.3109305760709027E-2</v>
          </cell>
          <cell r="CH5">
            <v>4.5549440121465555E-3</v>
          </cell>
          <cell r="CI5">
            <v>2.3701298701298716E-2</v>
          </cell>
          <cell r="CJ5">
            <v>2.8194147037830092E-2</v>
          </cell>
          <cell r="CK5">
            <v>1.0168506682161575E-2</v>
          </cell>
          <cell r="CL5">
            <v>2.3986567522187575E-2</v>
          </cell>
          <cell r="CM5">
            <v>-6.266786034019721E-3</v>
          </cell>
          <cell r="CN5">
            <v>1.3730605519704591E-3</v>
          </cell>
          <cell r="CO5">
            <v>2.6659103800340467E-2</v>
          </cell>
          <cell r="CP5">
            <v>4.6278441959121093E-3</v>
          </cell>
          <cell r="CQ5">
            <v>-1.5160703456639528E-3</v>
          </cell>
          <cell r="CR5">
            <v>-7.0880094506793265E-3</v>
          </cell>
          <cell r="CS5">
            <v>-1.1569610489780205E-2</v>
          </cell>
          <cell r="CT5">
            <v>9.969537524231499E-3</v>
          </cell>
          <cell r="CU5">
            <v>4.5981239654221077E-3</v>
          </cell>
          <cell r="CV5">
            <v>1.348596518739207E-2</v>
          </cell>
        </row>
        <row r="6">
          <cell r="B6">
            <v>1.615384615384622E-2</v>
          </cell>
          <cell r="C6">
            <v>1.6321882710191676E-2</v>
          </cell>
          <cell r="D6">
            <v>4.2971147943523811E-3</v>
          </cell>
          <cell r="E6">
            <v>-2.1382751247327964E-3</v>
          </cell>
          <cell r="F6">
            <v>-1.569383259911895E-2</v>
          </cell>
          <cell r="G6">
            <v>-2.1371326803205242E-3</v>
          </cell>
          <cell r="H6">
            <v>4.3830681477033943E-2</v>
          </cell>
          <cell r="I6">
            <v>1.7636220057909834E-2</v>
          </cell>
          <cell r="J6">
            <v>5.849621914681075E-3</v>
          </cell>
          <cell r="K6">
            <v>2.3556231003039552E-2</v>
          </cell>
          <cell r="L6">
            <v>1.2162983985404881E-3</v>
          </cell>
          <cell r="M6">
            <v>-2.4402147388968842E-3</v>
          </cell>
          <cell r="N6">
            <v>1.1450381679389268E-2</v>
          </cell>
          <cell r="O6">
            <v>-1.5026296018032569E-3</v>
          </cell>
          <cell r="P6">
            <v>-7.6502732240437471E-3</v>
          </cell>
          <cell r="Q6">
            <v>6.3395163183845036E-3</v>
          </cell>
          <cell r="R6">
            <v>1.8181818181817794E-3</v>
          </cell>
          <cell r="S6">
            <v>-1.1076540136901066E-2</v>
          </cell>
          <cell r="T6">
            <v>2.2360248447205818E-3</v>
          </cell>
          <cell r="U6">
            <v>3.0530113794060348E-3</v>
          </cell>
          <cell r="V6">
            <v>4.9471854526004855E-3</v>
          </cell>
          <cell r="W6">
            <v>1.1123470522802878E-3</v>
          </cell>
          <cell r="X6">
            <v>-3.6715620827770168E-3</v>
          </cell>
          <cell r="Y6">
            <v>2.7894002789394728E-4</v>
          </cell>
          <cell r="Z6">
            <v>5.5531824006834259E-3</v>
          </cell>
          <cell r="AA6">
            <v>8.8809946714031654E-3</v>
          </cell>
          <cell r="AB6">
            <v>-1.7756530647088938E-2</v>
          </cell>
          <cell r="AC6">
            <v>3.5850860420649751E-3</v>
          </cell>
          <cell r="AD6">
            <v>-1.0040160642570345E-2</v>
          </cell>
          <cell r="AE6">
            <v>3.0283365779796793E-3</v>
          </cell>
          <cell r="AF6">
            <v>-3.4622042700518598E-3</v>
          </cell>
          <cell r="AG6">
            <v>-1.6750418760469248E-3</v>
          </cell>
          <cell r="AH6">
            <v>0</v>
          </cell>
          <cell r="AI6">
            <v>-3.3994334277619677E-3</v>
          </cell>
          <cell r="AJ6">
            <v>1.0468594217347998E-2</v>
          </cell>
          <cell r="AK6">
            <v>-1.0185662712738606E-2</v>
          </cell>
          <cell r="AL6">
            <v>-5.7736720554272519E-3</v>
          </cell>
          <cell r="AM6">
            <v>-6.2182023742226927E-3</v>
          </cell>
          <cell r="AN6">
            <v>3.1610557926346726E-3</v>
          </cell>
          <cell r="AO6">
            <v>1.5882352941176445E-2</v>
          </cell>
          <cell r="AP6">
            <v>-3.9874469263431449E-3</v>
          </cell>
          <cell r="AQ6">
            <v>1.8715524034672932E-2</v>
          </cell>
          <cell r="AR6">
            <v>2.9020556227327072E-3</v>
          </cell>
          <cell r="AS6">
            <v>9.5155709342560069E-3</v>
          </cell>
          <cell r="AT6">
            <v>-1.1313639220615946E-2</v>
          </cell>
          <cell r="AU6">
            <v>-4.5922406967537476E-3</v>
          </cell>
          <cell r="AV6">
            <v>2.2878535773710367E-3</v>
          </cell>
          <cell r="AW6">
            <v>-1.5327348368732272E-3</v>
          </cell>
          <cell r="AX6">
            <v>8.0135988343855834E-3</v>
          </cell>
          <cell r="AY6">
            <v>1.2161968808126161E-3</v>
          </cell>
          <cell r="AZ6">
            <v>5.6036678553234558E-3</v>
          </cell>
          <cell r="BA6">
            <v>1.5631978561857877E-2</v>
          </cell>
          <cell r="BB6">
            <v>4.5958795562598912E-3</v>
          </cell>
          <cell r="BC6">
            <v>1.6356316054353261E-2</v>
          </cell>
          <cell r="BD6">
            <v>3.5438144329896725E-3</v>
          </cell>
          <cell r="BE6">
            <v>4.3682795698924397E-3</v>
          </cell>
          <cell r="BF6">
            <v>4.0225261464199137E-3</v>
          </cell>
          <cell r="BG6">
            <v>2.4113475177305207E-3</v>
          </cell>
          <cell r="BH6">
            <v>-2.472406181015447E-2</v>
          </cell>
          <cell r="BI6">
            <v>1.3940836450187016E-2</v>
          </cell>
          <cell r="BJ6">
            <v>1.0575016523463091E-3</v>
          </cell>
          <cell r="BK6">
            <v>4.2004200420042177E-3</v>
          </cell>
          <cell r="BL6">
            <v>2.6068230760511136E-3</v>
          </cell>
          <cell r="BM6">
            <v>1.2772970745776626E-2</v>
          </cell>
          <cell r="BN6">
            <v>1.2502404308520841E-2</v>
          </cell>
          <cell r="BO6">
            <v>-4.3501903208266364E-3</v>
          </cell>
          <cell r="BP6">
            <v>3.9738858927050973E-3</v>
          </cell>
          <cell r="BQ6">
            <v>3.256552819698174E-2</v>
          </cell>
          <cell r="BR6">
            <v>9.7402597402596758E-3</v>
          </cell>
          <cell r="BS6">
            <v>-2.0990488684814596E-2</v>
          </cell>
          <cell r="BT6">
            <v>4.5977011494251893E-3</v>
          </cell>
          <cell r="BU6">
            <v>7.1581961345739342E-4</v>
          </cell>
          <cell r="BV6">
            <v>3.5850860420634468E-4</v>
          </cell>
          <cell r="BW6">
            <v>1.5448149281125806E-2</v>
          </cell>
          <cell r="BX6">
            <v>6.908462867011942E-3</v>
          </cell>
          <cell r="BY6">
            <v>-3.2195750160972348E-4</v>
          </cell>
          <cell r="BZ6">
            <v>-6.0683487703608345E-3</v>
          </cell>
          <cell r="CA6">
            <v>3.8374717832957095E-2</v>
          </cell>
          <cell r="CB6">
            <v>-5.3670086819258625E-3</v>
          </cell>
          <cell r="CC6">
            <v>6.2068965517241281E-3</v>
          </cell>
          <cell r="CD6">
            <v>-3.1914893617022485E-3</v>
          </cell>
          <cell r="CE6">
            <v>1.6332590942835845E-2</v>
          </cell>
          <cell r="CF6">
            <v>5.6537102473498283E-3</v>
          </cell>
          <cell r="CG6">
            <v>-2.3692363768907502E-3</v>
          </cell>
          <cell r="CH6">
            <v>9.4464386926123483E-4</v>
          </cell>
          <cell r="CI6">
            <v>-1.2686330478909044E-2</v>
          </cell>
          <cell r="CJ6">
            <v>3.4710170079838817E-4</v>
          </cell>
          <cell r="CK6">
            <v>6.6148979004888369E-3</v>
          </cell>
          <cell r="CL6">
            <v>-2.1902084797376323E-2</v>
          </cell>
          <cell r="CM6">
            <v>3.0180180180180257E-2</v>
          </cell>
          <cell r="CN6">
            <v>3.2908268202385144E-3</v>
          </cell>
          <cell r="CO6">
            <v>-6.6298342541437011E-3</v>
          </cell>
          <cell r="CP6">
            <v>-8.0614203454894753E-3</v>
          </cell>
          <cell r="CQ6">
            <v>-1.0628606134224155E-2</v>
          </cell>
          <cell r="CR6">
            <v>1.2492563950029796E-2</v>
          </cell>
          <cell r="CS6">
            <v>1.2485368708544687E-2</v>
          </cell>
          <cell r="CT6">
            <v>2.4677817384152292E-3</v>
          </cell>
          <cell r="CU6">
            <v>-1.1168070303917969E-2</v>
          </cell>
          <cell r="CV6">
            <v>1.2378152560730048E-3</v>
          </cell>
        </row>
        <row r="7">
          <cell r="B7">
            <v>1.1355034065102087E-2</v>
          </cell>
          <cell r="C7">
            <v>4.1083099906629112E-3</v>
          </cell>
          <cell r="D7">
            <v>1.4058679706601494E-2</v>
          </cell>
          <cell r="E7">
            <v>1.452380952380951E-2</v>
          </cell>
          <cell r="F7">
            <v>1.398601398601319E-3</v>
          </cell>
          <cell r="G7">
            <v>-5.7112261288595444E-3</v>
          </cell>
          <cell r="H7">
            <v>1.8119068162208669E-2</v>
          </cell>
          <cell r="I7">
            <v>2.1469218830833043E-2</v>
          </cell>
          <cell r="J7">
            <v>2.0567375886524863E-2</v>
          </cell>
          <cell r="K7">
            <v>-5.939123979213071E-3</v>
          </cell>
          <cell r="L7">
            <v>1.0123506782748969E-3</v>
          </cell>
          <cell r="M7">
            <v>1.0273972602739594E-2</v>
          </cell>
          <cell r="N7">
            <v>9.5449500554938907E-3</v>
          </cell>
          <cell r="O7">
            <v>9.7817908201655972E-3</v>
          </cell>
          <cell r="P7">
            <v>5.5066079295154969E-3</v>
          </cell>
          <cell r="Q7">
            <v>1.4465702286514172E-2</v>
          </cell>
          <cell r="R7">
            <v>2.1778584392014539E-2</v>
          </cell>
          <cell r="S7">
            <v>1.535363705008826E-2</v>
          </cell>
          <cell r="T7">
            <v>-1.7352503718393723E-3</v>
          </cell>
          <cell r="U7">
            <v>4.1505257332595065E-3</v>
          </cell>
          <cell r="V7">
            <v>9.0473656200107354E-3</v>
          </cell>
          <cell r="W7">
            <v>9.44444444444454E-3</v>
          </cell>
          <cell r="X7">
            <v>1.0720268006700177E-2</v>
          </cell>
          <cell r="Y7">
            <v>2.2030117122141639E-2</v>
          </cell>
          <cell r="Z7">
            <v>1.5717926932880245E-2</v>
          </cell>
          <cell r="AA7">
            <v>2.6408450704225418E-2</v>
          </cell>
          <cell r="AB7">
            <v>4.3281766035112149E-2</v>
          </cell>
          <cell r="AC7">
            <v>-4.7630388187671171E-4</v>
          </cell>
          <cell r="AD7">
            <v>5.4090601757945007E-3</v>
          </cell>
          <cell r="AE7">
            <v>1.315505714901875E-2</v>
          </cell>
          <cell r="AF7">
            <v>1.3028372900984448E-2</v>
          </cell>
          <cell r="AG7">
            <v>2.6845637583892044E-3</v>
          </cell>
          <cell r="AH7">
            <v>8.058781701825158E-3</v>
          </cell>
          <cell r="AI7">
            <v>-1.1370096645821248E-3</v>
          </cell>
          <cell r="AJ7">
            <v>7.4000986679823447E-3</v>
          </cell>
          <cell r="AK7">
            <v>1.0029959619643224E-2</v>
          </cell>
          <cell r="AL7">
            <v>5.5749128919861096E-3</v>
          </cell>
          <cell r="AM7">
            <v>2.810011376564276E-2</v>
          </cell>
          <cell r="AN7">
            <v>1.5913029777847882E-2</v>
          </cell>
          <cell r="AO7">
            <v>7.5275043427909093E-3</v>
          </cell>
          <cell r="AP7">
            <v>1.1509804648404265E-2</v>
          </cell>
          <cell r="AQ7">
            <v>1.2892412815064934E-4</v>
          </cell>
          <cell r="AR7">
            <v>9.8866650590789407E-3</v>
          </cell>
          <cell r="AS7">
            <v>2.2564981433876013E-2</v>
          </cell>
          <cell r="AT7">
            <v>-9.2180546726001004E-3</v>
          </cell>
          <cell r="AU7">
            <v>8.9086859688196351E-3</v>
          </cell>
          <cell r="AV7">
            <v>1.6600954554886995E-2</v>
          </cell>
          <cell r="AW7">
            <v>2.149122807017537E-2</v>
          </cell>
          <cell r="AX7">
            <v>2.3367863165502264E-2</v>
          </cell>
          <cell r="AY7">
            <v>7.7884958913898069E-3</v>
          </cell>
          <cell r="AZ7">
            <v>-2.178318135764943E-2</v>
          </cell>
          <cell r="BA7">
            <v>2.550571679859287E-2</v>
          </cell>
          <cell r="BB7">
            <v>4.1015933112477998E-3</v>
          </cell>
          <cell r="BC7">
            <v>-1.3122059915820775E-2</v>
          </cell>
          <cell r="BD7">
            <v>1.3162118780096313E-2</v>
          </cell>
          <cell r="BE7">
            <v>2.5092004014720406E-3</v>
          </cell>
          <cell r="BF7">
            <v>1.0683760683760457E-3</v>
          </cell>
          <cell r="BG7">
            <v>7.7826517617093126E-3</v>
          </cell>
          <cell r="BH7">
            <v>-3.1688546853780122E-3</v>
          </cell>
          <cell r="BI7">
            <v>-1.3078470824949718E-2</v>
          </cell>
          <cell r="BJ7">
            <v>2.1127690479334025E-3</v>
          </cell>
          <cell r="BK7">
            <v>2.688975201673242E-3</v>
          </cell>
          <cell r="BL7">
            <v>1.2661089758082802E-2</v>
          </cell>
          <cell r="BM7">
            <v>3.6615134255493661E-3</v>
          </cell>
          <cell r="BN7">
            <v>4.1223404255319181E-2</v>
          </cell>
          <cell r="BO7">
            <v>1.7749863462588906E-2</v>
          </cell>
          <cell r="BP7">
            <v>1.2439920836867539E-2</v>
          </cell>
          <cell r="BQ7">
            <v>7.6923076923075286E-4</v>
          </cell>
          <cell r="BR7">
            <v>2.5321543408360233E-2</v>
          </cell>
          <cell r="BS7">
            <v>4.974874371859294E-2</v>
          </cell>
          <cell r="BT7">
            <v>-6.8649885583523919E-3</v>
          </cell>
          <cell r="BU7">
            <v>2.7181688125894062E-2</v>
          </cell>
          <cell r="BV7">
            <v>9.0789630868475107E-3</v>
          </cell>
          <cell r="BW7">
            <v>3.6150022593763351E-3</v>
          </cell>
          <cell r="BX7">
            <v>1.3722126929674214E-2</v>
          </cell>
          <cell r="BY7">
            <v>1.256038647342997E-2</v>
          </cell>
          <cell r="BZ7">
            <v>2.8277634961439556E-2</v>
          </cell>
          <cell r="CA7">
            <v>1.086956521739146E-2</v>
          </cell>
          <cell r="CB7">
            <v>2.9836533883510596E-2</v>
          </cell>
          <cell r="CC7">
            <v>1.6449623029472255E-2</v>
          </cell>
          <cell r="CD7">
            <v>0</v>
          </cell>
          <cell r="CE7">
            <v>-1.935719503287062E-2</v>
          </cell>
          <cell r="CF7">
            <v>5.2705551651440119E-3</v>
          </cell>
          <cell r="CG7">
            <v>-1.4614541468762404E-3</v>
          </cell>
          <cell r="CH7">
            <v>1.1513778784447086E-2</v>
          </cell>
          <cell r="CI7">
            <v>1.22068743976872E-2</v>
          </cell>
          <cell r="CJ7">
            <v>-2.2900763358778629E-2</v>
          </cell>
          <cell r="CK7">
            <v>1.4000000000000058E-2</v>
          </cell>
          <cell r="CL7">
            <v>4.4904801820141296E-2</v>
          </cell>
          <cell r="CM7">
            <v>4.3725404459982555E-4</v>
          </cell>
          <cell r="CN7">
            <v>1.9133524668579902E-2</v>
          </cell>
          <cell r="CO7">
            <v>1.7241379310344754E-2</v>
          </cell>
          <cell r="CP7">
            <v>1.5866873065015486E-2</v>
          </cell>
          <cell r="CQ7">
            <v>-8.9011663597298694E-3</v>
          </cell>
          <cell r="CR7">
            <v>2.6145710928319642E-2</v>
          </cell>
          <cell r="CS7">
            <v>3.8535645472062207E-3</v>
          </cell>
          <cell r="CT7">
            <v>1.5864332603938682E-2</v>
          </cell>
          <cell r="CU7">
            <v>2.5921125717459836E-3</v>
          </cell>
          <cell r="CV7">
            <v>7.2631741616444616E-3</v>
          </cell>
        </row>
        <row r="8">
          <cell r="B8">
            <v>-2.0209580838323322E-2</v>
          </cell>
          <cell r="C8">
            <v>-6.0003750234389709E-3</v>
          </cell>
          <cell r="D8">
            <v>1.2055455093429521E-3</v>
          </cell>
          <cell r="E8">
            <v>-7.5099741844637481E-3</v>
          </cell>
          <cell r="F8">
            <v>-2.5139664804468245E-3</v>
          </cell>
          <cell r="G8">
            <v>-1.8668102674564695E-2</v>
          </cell>
          <cell r="H8">
            <v>-2.0621468926553584E-2</v>
          </cell>
          <cell r="I8">
            <v>-7.3436312990630319E-3</v>
          </cell>
          <cell r="J8">
            <v>-1.320361362056988E-2</v>
          </cell>
          <cell r="K8">
            <v>-6.7214339058999276E-2</v>
          </cell>
          <cell r="L8">
            <v>-2.8317152103559985E-3</v>
          </cell>
          <cell r="M8">
            <v>-1.1138014527844886E-2</v>
          </cell>
          <cell r="N8">
            <v>-2.6605101143359584E-2</v>
          </cell>
          <cell r="O8">
            <v>-3.5022354694485891E-2</v>
          </cell>
          <cell r="P8">
            <v>2.190580503833469E-3</v>
          </cell>
          <cell r="Q8">
            <v>-2.4149034038637735E-3</v>
          </cell>
          <cell r="R8">
            <v>2.2202486678508308E-3</v>
          </cell>
          <cell r="S8">
            <v>-1.4253842340109141E-2</v>
          </cell>
          <cell r="T8">
            <v>-1.8624286069034018E-2</v>
          </cell>
          <cell r="U8">
            <v>-1.6257922292642502E-2</v>
          </cell>
          <cell r="V8">
            <v>-2.900843881856525E-3</v>
          </cell>
          <cell r="W8">
            <v>7.1546505228397908E-3</v>
          </cell>
          <cell r="X8">
            <v>-3.8117335101094459E-3</v>
          </cell>
          <cell r="Y8">
            <v>-4.365620736698406E-3</v>
          </cell>
          <cell r="Z8">
            <v>-1.8820577164366345E-2</v>
          </cell>
          <cell r="AA8">
            <v>-1.843910806174956E-2</v>
          </cell>
          <cell r="AB8">
            <v>-7.830723092302665E-3</v>
          </cell>
          <cell r="AC8">
            <v>-7.147962830593213E-3</v>
          </cell>
          <cell r="AD8">
            <v>-4.2591347231561924E-3</v>
          </cell>
          <cell r="AE8">
            <v>-1.4899957428692972E-2</v>
          </cell>
          <cell r="AF8">
            <v>-1.0860245784509932E-2</v>
          </cell>
          <cell r="AG8">
            <v>-2.8447121820615727E-2</v>
          </cell>
          <cell r="AH8">
            <v>4.7025628967786439E-3</v>
          </cell>
          <cell r="AI8">
            <v>-2.8457598178714119E-3</v>
          </cell>
          <cell r="AJ8">
            <v>3.7708129285014665E-2</v>
          </cell>
          <cell r="AK8">
            <v>-7.2220789270054453E-3</v>
          </cell>
          <cell r="AL8">
            <v>-1.1088011088011015E-2</v>
          </cell>
          <cell r="AM8">
            <v>-1.4385304857806919E-2</v>
          </cell>
          <cell r="AN8">
            <v>-2.1867245657568295E-2</v>
          </cell>
          <cell r="AO8">
            <v>-2.2413793103448106E-2</v>
          </cell>
          <cell r="AP8">
            <v>-1.3339441136051256E-2</v>
          </cell>
          <cell r="AQ8">
            <v>-2.6103770544634298E-2</v>
          </cell>
          <cell r="AR8">
            <v>-7.4021012416428424E-3</v>
          </cell>
          <cell r="AS8">
            <v>-2.8491620111731734E-2</v>
          </cell>
          <cell r="AT8">
            <v>-1.9249278152069341E-2</v>
          </cell>
          <cell r="AU8">
            <v>-1.4348785871964738E-2</v>
          </cell>
          <cell r="AV8">
            <v>-2.0412329046744521E-3</v>
          </cell>
          <cell r="AW8">
            <v>-1.6101331043366252E-2</v>
          </cell>
          <cell r="AX8">
            <v>-1.4830508474576166E-2</v>
          </cell>
          <cell r="AY8">
            <v>-1.6307430516164902E-3</v>
          </cell>
          <cell r="AZ8">
            <v>-4.1429311237699794E-3</v>
          </cell>
          <cell r="BA8">
            <v>-1.801029159519733E-2</v>
          </cell>
          <cell r="BB8">
            <v>-2.6708562450903648E-3</v>
          </cell>
          <cell r="BC8">
            <v>-4.1896638233818409E-2</v>
          </cell>
          <cell r="BD8">
            <v>3.8022813688213244E-3</v>
          </cell>
          <cell r="BE8">
            <v>-2.6697814116468646E-3</v>
          </cell>
          <cell r="BF8">
            <v>-1.8676627534685243E-3</v>
          </cell>
          <cell r="BG8">
            <v>-1.432181971356355E-2</v>
          </cell>
          <cell r="BH8">
            <v>-2.0890099909173517E-2</v>
          </cell>
          <cell r="BI8">
            <v>-1.7329255861365887E-2</v>
          </cell>
          <cell r="BJ8">
            <v>1.2386348662537855E-2</v>
          </cell>
          <cell r="BK8">
            <v>-1.2812872467222874E-2</v>
          </cell>
          <cell r="BL8">
            <v>-1.1386470194239742E-2</v>
          </cell>
          <cell r="BM8">
            <v>2.0267531414672538E-3</v>
          </cell>
          <cell r="BN8">
            <v>-1.4413428206531638E-2</v>
          </cell>
          <cell r="BO8">
            <v>-8.3176817815938352E-3</v>
          </cell>
          <cell r="BP8">
            <v>-1.4241831890533513E-2</v>
          </cell>
          <cell r="BQ8">
            <v>-3.4973097617217529E-2</v>
          </cell>
          <cell r="BR8">
            <v>-1.7248137985103929E-2</v>
          </cell>
          <cell r="BS8">
            <v>-2.0264879527684746E-2</v>
          </cell>
          <cell r="BT8">
            <v>7.6804915514591297E-4</v>
          </cell>
          <cell r="BU8">
            <v>-1.9498607242339788E-2</v>
          </cell>
          <cell r="BV8">
            <v>-9.4708180419081681E-4</v>
          </cell>
          <cell r="BW8">
            <v>-1.0505778177996876E-3</v>
          </cell>
          <cell r="BX8">
            <v>-6.2041737168640398E-3</v>
          </cell>
          <cell r="BY8">
            <v>-3.9758269720101781E-3</v>
          </cell>
          <cell r="BZ8">
            <v>-2.6874999999999982E-2</v>
          </cell>
          <cell r="CA8">
            <v>-1.935483870967758E-2</v>
          </cell>
          <cell r="CB8">
            <v>-1.5410695022345508E-2</v>
          </cell>
          <cell r="CC8">
            <v>-4.7201618341200461E-3</v>
          </cell>
          <cell r="CD8">
            <v>2.6680896478135317E-4</v>
          </cell>
          <cell r="CE8">
            <v>-6.4059590316573642E-2</v>
          </cell>
          <cell r="CF8">
            <v>-7.3400908773156538E-3</v>
          </cell>
          <cell r="CG8">
            <v>-1.7929015733625996E-2</v>
          </cell>
          <cell r="CH8">
            <v>-4.6650494495241645E-3</v>
          </cell>
          <cell r="CI8">
            <v>-8.2513487781657111E-3</v>
          </cell>
          <cell r="CJ8">
            <v>3.9062499999999796E-3</v>
          </cell>
          <cell r="CK8">
            <v>6.4806987883910079E-3</v>
          </cell>
          <cell r="CL8">
            <v>-1.9482007792803149E-2</v>
          </cell>
          <cell r="CM8">
            <v>-2.972027972027971E-2</v>
          </cell>
          <cell r="CN8">
            <v>-1.0728174869250331E-2</v>
          </cell>
          <cell r="CO8">
            <v>-1.3121924548933758E-2</v>
          </cell>
          <cell r="CP8">
            <v>1.6380952380952371E-2</v>
          </cell>
          <cell r="CQ8">
            <v>4.0260142458966421E-3</v>
          </cell>
          <cell r="CR8">
            <v>-1.6032064128256578E-2</v>
          </cell>
          <cell r="CS8">
            <v>-5.8349328214971193E-2</v>
          </cell>
          <cell r="CT8">
            <v>-9.4238018309101088E-3</v>
          </cell>
          <cell r="CU8">
            <v>-2.142197599261305E-2</v>
          </cell>
          <cell r="CV8">
            <v>-2.7615833077632218E-3</v>
          </cell>
        </row>
        <row r="9">
          <cell r="B9">
            <v>-1.5278838808250247E-3</v>
          </cell>
          <cell r="C9">
            <v>5.4706659120920421E-3</v>
          </cell>
          <cell r="D9">
            <v>-1.2040939193256818E-3</v>
          </cell>
          <cell r="E9">
            <v>1.3005438637975982E-2</v>
          </cell>
          <cell r="F9">
            <v>7.5609073088769539E-3</v>
          </cell>
          <cell r="G9">
            <v>3.1827327601975396E-2</v>
          </cell>
          <cell r="H9">
            <v>5.4802422843956656E-3</v>
          </cell>
          <cell r="I9">
            <v>-1.7857142857142928E-3</v>
          </cell>
          <cell r="J9">
            <v>-1.1690140845070399E-2</v>
          </cell>
          <cell r="K9">
            <v>-4.243394715772613E-2</v>
          </cell>
          <cell r="L9">
            <v>-1.1156186612576008E-2</v>
          </cell>
          <cell r="M9">
            <v>3.0852105778648331E-2</v>
          </cell>
          <cell r="N9">
            <v>2.7332279195843544E-2</v>
          </cell>
          <cell r="O9">
            <v>1.5444015444016487E-3</v>
          </cell>
          <cell r="P9">
            <v>-3.642987249544549E-3</v>
          </cell>
          <cell r="Q9">
            <v>2.7665706051872609E-3</v>
          </cell>
          <cell r="R9">
            <v>-5.7598582188745683E-3</v>
          </cell>
          <cell r="S9">
            <v>-1.2573871495039754E-4</v>
          </cell>
          <cell r="T9">
            <v>-6.3259109311740889E-3</v>
          </cell>
          <cell r="U9">
            <v>5.3221288515405522E-3</v>
          </cell>
          <cell r="V9">
            <v>1.8513620735255297E-3</v>
          </cell>
          <cell r="W9">
            <v>3.4426229508196668E-2</v>
          </cell>
          <cell r="X9">
            <v>9.9817002162701958E-3</v>
          </cell>
          <cell r="Y9">
            <v>3.8366675801589632E-3</v>
          </cell>
          <cell r="Z9">
            <v>4.8806479113384461E-2</v>
          </cell>
          <cell r="AA9">
            <v>1.8785495849716019E-2</v>
          </cell>
          <cell r="AB9">
            <v>-2.1830394626363636E-3</v>
          </cell>
          <cell r="AC9">
            <v>0</v>
          </cell>
          <cell r="AD9">
            <v>3.1517334533993822E-3</v>
          </cell>
          <cell r="AE9">
            <v>5.1858254105445548E-3</v>
          </cell>
          <cell r="AF9">
            <v>6.3565443513435094E-3</v>
          </cell>
          <cell r="AG9">
            <v>1.0334137099552089E-2</v>
          </cell>
          <cell r="AH9">
            <v>-2.3402761525855397E-4</v>
          </cell>
          <cell r="AI9">
            <v>4.566210045662206E-3</v>
          </cell>
          <cell r="AJ9">
            <v>-8.9664936290703764E-3</v>
          </cell>
          <cell r="AK9">
            <v>1.0392309690828564E-3</v>
          </cell>
          <cell r="AL9">
            <v>8.642840457836894E-3</v>
          </cell>
          <cell r="AM9">
            <v>5.8381048613451248E-3</v>
          </cell>
          <cell r="AN9">
            <v>1.1732995084826415E-2</v>
          </cell>
          <cell r="AO9">
            <v>-4.5267489711934339E-2</v>
          </cell>
          <cell r="AP9">
            <v>0.11372964139134957</v>
          </cell>
          <cell r="AQ9">
            <v>-1.1250827266709961E-3</v>
          </cell>
          <cell r="AR9">
            <v>-2.6461390425787691E-3</v>
          </cell>
          <cell r="AS9">
            <v>1.8113858539390324E-2</v>
          </cell>
          <cell r="AT9">
            <v>1.9627085377820976E-3</v>
          </cell>
          <cell r="AU9">
            <v>1.9676851703727467E-2</v>
          </cell>
          <cell r="AV9">
            <v>3.2726528942523337E-3</v>
          </cell>
          <cell r="AW9">
            <v>1.0909884355225835E-2</v>
          </cell>
          <cell r="AX9">
            <v>2.1983273596176862E-2</v>
          </cell>
          <cell r="AY9">
            <v>-2.1305305020951024E-4</v>
          </cell>
          <cell r="AZ9">
            <v>-5.2002080083211454E-4</v>
          </cell>
          <cell r="BA9">
            <v>3.1877729257641943E-2</v>
          </cell>
          <cell r="BB9">
            <v>0</v>
          </cell>
          <cell r="BC9">
            <v>-3.0636292223094913E-2</v>
          </cell>
          <cell r="BD9">
            <v>-1.8939393939393537E-3</v>
          </cell>
          <cell r="BE9">
            <v>1.3384641124309568E-3</v>
          </cell>
          <cell r="BF9">
            <v>1.0692328254477565E-2</v>
          </cell>
          <cell r="BG9">
            <v>-2.7065527065526741E-3</v>
          </cell>
          <cell r="BH9">
            <v>-5.5658627087197335E-3</v>
          </cell>
          <cell r="BI9">
            <v>1.2448132780082968E-2</v>
          </cell>
          <cell r="BJ9">
            <v>6.8983469998698576E-3</v>
          </cell>
          <cell r="BK9">
            <v>4.5276184726833254E-3</v>
          </cell>
          <cell r="BL9">
            <v>5.5329719963865725E-3</v>
          </cell>
          <cell r="BM9">
            <v>6.0679611650486303E-3</v>
          </cell>
          <cell r="BN9">
            <v>3.4246575342465647E-2</v>
          </cell>
          <cell r="BO9">
            <v>-3.2467532467531776E-3</v>
          </cell>
          <cell r="BP9">
            <v>1.1614730878187074E-2</v>
          </cell>
          <cell r="BQ9">
            <v>-4.7789725209080444E-3</v>
          </cell>
          <cell r="BR9">
            <v>1.5157558835261228E-2</v>
          </cell>
          <cell r="BS9">
            <v>-1.3029315960911775E-3</v>
          </cell>
          <cell r="BT9">
            <v>1.2279355333844985E-2</v>
          </cell>
          <cell r="BU9">
            <v>2.379261363636357E-2</v>
          </cell>
          <cell r="BV9">
            <v>4.8583955444957529E-3</v>
          </cell>
          <cell r="BW9">
            <v>1.3521634615385127E-3</v>
          </cell>
          <cell r="BX9">
            <v>3.972758229284919E-3</v>
          </cell>
          <cell r="BY9">
            <v>1.4370110170844053E-3</v>
          </cell>
          <cell r="BZ9">
            <v>-1.5735388567758572E-2</v>
          </cell>
          <cell r="CA9">
            <v>2.1929824561404991E-3</v>
          </cell>
          <cell r="CB9">
            <v>5.0086085459382246E-3</v>
          </cell>
          <cell r="CC9">
            <v>4.7425474254742745E-3</v>
          </cell>
          <cell r="CD9">
            <v>4.2678047479326906E-3</v>
          </cell>
          <cell r="CE9">
            <v>-2.9844807003581379E-2</v>
          </cell>
          <cell r="CF9">
            <v>-4.9295774647886278E-3</v>
          </cell>
          <cell r="CG9">
            <v>9.6870342771982702E-3</v>
          </cell>
          <cell r="CH9">
            <v>5.2493438320208854E-3</v>
          </cell>
          <cell r="CI9">
            <v>1.1519999999999982E-2</v>
          </cell>
          <cell r="CJ9">
            <v>9.5507605235231538E-3</v>
          </cell>
          <cell r="CK9">
            <v>6.998880179171333E-3</v>
          </cell>
          <cell r="CL9">
            <v>-5.2594670406732446E-3</v>
          </cell>
          <cell r="CM9">
            <v>1.6666666666666712E-2</v>
          </cell>
          <cell r="CN9">
            <v>3.1177985631015859E-3</v>
          </cell>
          <cell r="CO9">
            <v>2.2160664819944123E-3</v>
          </cell>
          <cell r="CP9">
            <v>5.9970014992503798E-3</v>
          </cell>
          <cell r="CQ9">
            <v>-1.8507094386182069E-3</v>
          </cell>
          <cell r="CR9">
            <v>5.2371254000581824E-3</v>
          </cell>
          <cell r="CS9">
            <v>-3.791275988585404E-2</v>
          </cell>
          <cell r="CT9">
            <v>-5.708072845882056E-3</v>
          </cell>
          <cell r="CU9">
            <v>4.717871296471032E-3</v>
          </cell>
          <cell r="CV9">
            <v>1.384615384615437E-3</v>
          </cell>
        </row>
        <row r="10">
          <cell r="B10">
            <v>6.1208875286916653E-3</v>
          </cell>
          <cell r="C10">
            <v>3.7523452157599032E-3</v>
          </cell>
          <cell r="D10">
            <v>9.3429776974081457E-3</v>
          </cell>
          <cell r="E10">
            <v>2.3342670401492603E-3</v>
          </cell>
          <cell r="F10">
            <v>1.1951083935519727E-2</v>
          </cell>
          <cell r="G10">
            <v>2.0563729835135682E-2</v>
          </cell>
          <cell r="H10">
            <v>-1.5777395295467504E-2</v>
          </cell>
          <cell r="I10">
            <v>9.7112190135444781E-3</v>
          </cell>
          <cell r="J10">
            <v>2.8502208921191798E-3</v>
          </cell>
          <cell r="K10">
            <v>1.9230769230769117E-2</v>
          </cell>
          <cell r="L10">
            <v>7.179487179487209E-3</v>
          </cell>
          <cell r="M10">
            <v>7.8384798099762065E-3</v>
          </cell>
          <cell r="N10">
            <v>-5.057167985927812E-3</v>
          </cell>
          <cell r="O10">
            <v>2.737085582112557E-2</v>
          </cell>
          <cell r="P10">
            <v>-6.2157221206581969E-3</v>
          </cell>
          <cell r="Q10">
            <v>1.0460972525577778E-2</v>
          </cell>
          <cell r="R10">
            <v>9.8039215686274005E-3</v>
          </cell>
          <cell r="S10">
            <v>9.6830985915494251E-3</v>
          </cell>
          <cell r="T10">
            <v>1.1713776419658612E-2</v>
          </cell>
          <cell r="U10">
            <v>-6.4084703259962104E-3</v>
          </cell>
          <cell r="V10">
            <v>1.1087645195353605E-2</v>
          </cell>
          <cell r="W10">
            <v>4.7543581616481699E-3</v>
          </cell>
          <cell r="X10">
            <v>1.0212485587217879E-2</v>
          </cell>
          <cell r="Y10">
            <v>-8.1900081900083063E-3</v>
          </cell>
          <cell r="Z10">
            <v>1.4224751066856244E-2</v>
          </cell>
          <cell r="AA10">
            <v>0</v>
          </cell>
          <cell r="AB10">
            <v>9.9293167283742226E-3</v>
          </cell>
          <cell r="AC10">
            <v>1.3558915286777003E-2</v>
          </cell>
          <cell r="AD10">
            <v>9.6499102333931705E-3</v>
          </cell>
          <cell r="AE10">
            <v>1.3112639724849514E-2</v>
          </cell>
          <cell r="AF10">
            <v>-1.7226528854434446E-3</v>
          </cell>
          <cell r="AG10">
            <v>1.943402659393114E-2</v>
          </cell>
          <cell r="AH10">
            <v>-1.8726591760299227E-3</v>
          </cell>
          <cell r="AI10">
            <v>4.5454545454544481E-3</v>
          </cell>
          <cell r="AJ10">
            <v>-1.2380952380952456E-2</v>
          </cell>
          <cell r="AK10">
            <v>7.5266026472878052E-3</v>
          </cell>
          <cell r="AL10">
            <v>1.9685039370078775E-2</v>
          </cell>
          <cell r="AM10">
            <v>-2.0091528072330262E-3</v>
          </cell>
          <cell r="AN10">
            <v>7.8357624196834352E-3</v>
          </cell>
          <cell r="AO10">
            <v>-1.2315270935960329E-3</v>
          </cell>
          <cell r="AP10">
            <v>2.8180287138783705E-2</v>
          </cell>
          <cell r="AQ10">
            <v>1.5371364208573464E-2</v>
          </cell>
          <cell r="AR10">
            <v>5.3063193439459441E-3</v>
          </cell>
          <cell r="AS10">
            <v>-2.9652640497034657E-2</v>
          </cell>
          <cell r="AT10">
            <v>-3.5912504080966188E-3</v>
          </cell>
          <cell r="AU10">
            <v>1.2707875745214859E-2</v>
          </cell>
          <cell r="AV10">
            <v>2.0387359836901413E-3</v>
          </cell>
          <cell r="AW10">
            <v>1.1439671918843108E-2</v>
          </cell>
          <cell r="AX10">
            <v>1.4262333411269567E-2</v>
          </cell>
          <cell r="AY10">
            <v>1.3922432163659668E-2</v>
          </cell>
          <cell r="AZ10">
            <v>-4.1623309053068838E-3</v>
          </cell>
          <cell r="BA10">
            <v>8.8870080406263582E-3</v>
          </cell>
          <cell r="BB10">
            <v>6.4587271581601092E-3</v>
          </cell>
          <cell r="BC10">
            <v>3.0794165316045202E-2</v>
          </cell>
          <cell r="BD10">
            <v>1.5812776723592888E-3</v>
          </cell>
          <cell r="BE10">
            <v>1.8379281537176178E-3</v>
          </cell>
          <cell r="BF10">
            <v>4.4961650357046969E-3</v>
          </cell>
          <cell r="BG10">
            <v>5.7134695043553835E-4</v>
          </cell>
          <cell r="BH10">
            <v>-1.2126865671641862E-2</v>
          </cell>
          <cell r="BI10">
            <v>3.0737704918032739E-3</v>
          </cell>
          <cell r="BJ10">
            <v>2.0682523267838235E-3</v>
          </cell>
          <cell r="BK10">
            <v>2.133413461538464E-2</v>
          </cell>
          <cell r="BL10">
            <v>9.2083099382370293E-3</v>
          </cell>
          <cell r="BM10">
            <v>1.6083634901487393E-3</v>
          </cell>
          <cell r="BN10">
            <v>1.2171111508859848E-2</v>
          </cell>
          <cell r="BO10">
            <v>7.6004343105318681E-3</v>
          </cell>
          <cell r="BP10">
            <v>6.160739288714614E-3</v>
          </cell>
          <cell r="BQ10">
            <v>1.6406562625050025E-2</v>
          </cell>
          <cell r="BR10">
            <v>1.2180746561886141E-2</v>
          </cell>
          <cell r="BS10">
            <v>2.1200260926288739E-3</v>
          </cell>
          <cell r="BT10">
            <v>-1.5163002274450287E-2</v>
          </cell>
          <cell r="BU10">
            <v>1.1446409989594238E-2</v>
          </cell>
          <cell r="BV10">
            <v>1.1438679245283006E-2</v>
          </cell>
          <cell r="BW10">
            <v>3.0007501875462894E-4</v>
          </cell>
          <cell r="BX10">
            <v>6.7834934991519184E-3</v>
          </cell>
          <cell r="BY10">
            <v>1.1957908163265306E-2</v>
          </cell>
          <cell r="BZ10">
            <v>-1.0114192495921655E-2</v>
          </cell>
          <cell r="CA10">
            <v>-2.1881838074399723E-3</v>
          </cell>
          <cell r="CB10">
            <v>6.6967762030837388E-3</v>
          </cell>
          <cell r="CC10">
            <v>-1.07889413351315E-2</v>
          </cell>
          <cell r="CD10">
            <v>8.4993359893758384E-3</v>
          </cell>
          <cell r="CE10">
            <v>1.0664479081214175E-2</v>
          </cell>
          <cell r="CF10">
            <v>1.4154281670205186E-2</v>
          </cell>
          <cell r="CG10">
            <v>-2.0295202952029415E-3</v>
          </cell>
          <cell r="CH10">
            <v>1.1562849682954207E-2</v>
          </cell>
          <cell r="CI10">
            <v>4.4289781714647444E-3</v>
          </cell>
          <cell r="CJ10">
            <v>-9.8107918710580791E-3</v>
          </cell>
          <cell r="CK10">
            <v>9.1743119266054583E-3</v>
          </cell>
          <cell r="CL10">
            <v>4.3473152391023916E-3</v>
          </cell>
          <cell r="CM10">
            <v>1.8608772707133282E-2</v>
          </cell>
          <cell r="CN10">
            <v>1.1351351351351397E-2</v>
          </cell>
          <cell r="CO10">
            <v>1.9900497512437779E-2</v>
          </cell>
          <cell r="CP10">
            <v>5.9612518628912124E-3</v>
          </cell>
          <cell r="CQ10">
            <v>7.1075401730532747E-3</v>
          </cell>
          <cell r="CR10">
            <v>-4.9204052098406545E-3</v>
          </cell>
          <cell r="CS10">
            <v>4.9576271186440597E-2</v>
          </cell>
          <cell r="CT10">
            <v>-3.2804811372333913E-3</v>
          </cell>
          <cell r="CU10">
            <v>1.145755071374905E-2</v>
          </cell>
          <cell r="CV10">
            <v>1.9665079121216792E-2</v>
          </cell>
        </row>
        <row r="11">
          <cell r="B11">
            <v>-3.7262357414448687E-2</v>
          </cell>
          <cell r="C11">
            <v>-1.644859813084117E-2</v>
          </cell>
          <cell r="D11">
            <v>-1.6422812779934435E-2</v>
          </cell>
          <cell r="E11">
            <v>-1.3507219375873273E-2</v>
          </cell>
          <cell r="F11">
            <v>-5.492996429551229E-4</v>
          </cell>
          <cell r="G11">
            <v>-1.094319958311625E-2</v>
          </cell>
          <cell r="H11">
            <v>4.9548236665693558E-3</v>
          </cell>
          <cell r="I11">
            <v>-3.7965072133636698E-3</v>
          </cell>
          <cell r="J11">
            <v>-1.9468523518544899E-2</v>
          </cell>
          <cell r="K11">
            <v>-2.5430680885972005E-2</v>
          </cell>
          <cell r="L11">
            <v>-1.1405295315682327E-2</v>
          </cell>
          <cell r="M11">
            <v>-8.2488805090738023E-3</v>
          </cell>
          <cell r="N11">
            <v>-3.4254143646408775E-2</v>
          </cell>
          <cell r="O11">
            <v>-2.1013133208255111E-2</v>
          </cell>
          <cell r="P11">
            <v>-1.839587932303164E-2</v>
          </cell>
          <cell r="Q11">
            <v>-1.9340159271900078E-3</v>
          </cell>
          <cell r="R11">
            <v>-6.6195939982347119E-3</v>
          </cell>
          <cell r="S11">
            <v>-2.6653381492091174E-2</v>
          </cell>
          <cell r="T11">
            <v>-1.8122325698464611E-2</v>
          </cell>
          <cell r="U11">
            <v>-3.2249018508132325E-2</v>
          </cell>
          <cell r="V11">
            <v>-6.5274151436031337E-3</v>
          </cell>
          <cell r="W11">
            <v>6.3091482649842798E-3</v>
          </cell>
          <cell r="X11">
            <v>-2.7066688406978585E-2</v>
          </cell>
          <cell r="Y11">
            <v>-9.3586567575005865E-3</v>
          </cell>
          <cell r="Z11">
            <v>-2.2640753356040783E-2</v>
          </cell>
          <cell r="AA11">
            <v>-1.843910806174956E-2</v>
          </cell>
          <cell r="AB11">
            <v>-1.8996833861023174E-2</v>
          </cell>
          <cell r="AC11">
            <v>-2.4387356457914081E-2</v>
          </cell>
          <cell r="AD11">
            <v>-1.1780395643476353E-2</v>
          </cell>
          <cell r="AE11">
            <v>-2.7158922130277978E-2</v>
          </cell>
          <cell r="AF11">
            <v>-1.9557089444923775E-2</v>
          </cell>
          <cell r="AG11">
            <v>-2.2073578595317733E-2</v>
          </cell>
          <cell r="AH11">
            <v>-9.1463414634146475E-3</v>
          </cell>
          <cell r="AI11">
            <v>-2.8280542986425742E-3</v>
          </cell>
          <cell r="AJ11">
            <v>1.446480231436892E-3</v>
          </cell>
          <cell r="AK11">
            <v>-1.5198351365275718E-2</v>
          </cell>
          <cell r="AL11">
            <v>-7.7220077220077994E-3</v>
          </cell>
          <cell r="AM11">
            <v>-2.8743988368191403E-2</v>
          </cell>
          <cell r="AN11">
            <v>-2.472399315814031E-2</v>
          </cell>
          <cell r="AO11">
            <v>-1.2946979038224249E-2</v>
          </cell>
          <cell r="AP11">
            <v>-1.6379883556867425E-2</v>
          </cell>
          <cell r="AQ11">
            <v>2.936378466557912E-2</v>
          </cell>
          <cell r="AR11">
            <v>-2.6631477927063326E-2</v>
          </cell>
          <cell r="AS11">
            <v>-4.0454016298020971E-2</v>
          </cell>
          <cell r="AT11">
            <v>-4.5871559633027708E-3</v>
          </cell>
          <cell r="AU11">
            <v>-3.5631293570875251E-2</v>
          </cell>
          <cell r="AV11">
            <v>-1.2614445574771057E-2</v>
          </cell>
          <cell r="AW11">
            <v>-1.8352539479300031E-2</v>
          </cell>
          <cell r="AX11">
            <v>-1.5444905486399301E-2</v>
          </cell>
          <cell r="AY11">
            <v>-3.8951940591284866E-2</v>
          </cell>
          <cell r="AZ11">
            <v>4.7021943573667636E-3</v>
          </cell>
          <cell r="BA11">
            <v>-3.2298657718120787E-2</v>
          </cell>
          <cell r="BB11">
            <v>-1.2051964313664159E-2</v>
          </cell>
          <cell r="BC11">
            <v>-1.126834381551362E-2</v>
          </cell>
          <cell r="BD11">
            <v>-8.2096621408273302E-3</v>
          </cell>
          <cell r="BE11">
            <v>5.5036691127417995E-3</v>
          </cell>
          <cell r="BF11">
            <v>-1.8694049499736541E-2</v>
          </cell>
          <cell r="BG11">
            <v>-8.4225553176303126E-3</v>
          </cell>
          <cell r="BH11">
            <v>-9.4921689606072964E-4</v>
          </cell>
          <cell r="BI11">
            <v>-2.9622063329928533E-2</v>
          </cell>
          <cell r="BJ11">
            <v>-8.3849329205365267E-3</v>
          </cell>
          <cell r="BK11">
            <v>-2.1476904972050719E-2</v>
          </cell>
          <cell r="BL11">
            <v>-1.9806387003449437E-2</v>
          </cell>
          <cell r="BM11">
            <v>-9.6346848655157937E-3</v>
          </cell>
          <cell r="BN11">
            <v>1.2201591511936425E-2</v>
          </cell>
          <cell r="BO11">
            <v>-1.993534482758607E-2</v>
          </cell>
          <cell r="BP11">
            <v>-2.8388533259115032E-2</v>
          </cell>
          <cell r="BQ11">
            <v>7.8740157480327276E-4</v>
          </cell>
          <cell r="BR11">
            <v>-2.6397515527950437E-2</v>
          </cell>
          <cell r="BS11">
            <v>-1.8063466232709508E-2</v>
          </cell>
          <cell r="BT11">
            <v>-1.4626635873748999E-2</v>
          </cell>
          <cell r="BU11">
            <v>-8.5733882030178329E-3</v>
          </cell>
          <cell r="BV11">
            <v>-6.2725894835023846E-2</v>
          </cell>
          <cell r="BW11">
            <v>-2.0248987550622596E-2</v>
          </cell>
          <cell r="BX11">
            <v>-2.8074115665356544E-2</v>
          </cell>
          <cell r="BY11">
            <v>-4.5690877579958903E-3</v>
          </cell>
          <cell r="BZ11">
            <v>-9.8879367172050332E-3</v>
          </cell>
          <cell r="CA11">
            <v>-4.3859649122806087E-3</v>
          </cell>
          <cell r="CB11">
            <v>-2.9393564356435621E-2</v>
          </cell>
          <cell r="CC11">
            <v>-1.6359918200409013E-2</v>
          </cell>
          <cell r="CD11">
            <v>-4.7405846721095529E-3</v>
          </cell>
          <cell r="CE11">
            <v>-8.1168831168829439E-4</v>
          </cell>
          <cell r="CF11">
            <v>-2.1632937892533181E-2</v>
          </cell>
          <cell r="CG11">
            <v>-1.183213163246442E-2</v>
          </cell>
          <cell r="CH11">
            <v>-1.0693215339233137E-2</v>
          </cell>
          <cell r="CI11">
            <v>-1.6692913385826808E-2</v>
          </cell>
          <cell r="CJ11">
            <v>-9.5541401273886457E-3</v>
          </cell>
          <cell r="CK11">
            <v>-3.0853994490358059E-2</v>
          </cell>
          <cell r="CL11">
            <v>-1.6027140851661261E-2</v>
          </cell>
          <cell r="CM11">
            <v>-1.3049151805132544E-2</v>
          </cell>
          <cell r="CN11">
            <v>-2.071084981293422E-2</v>
          </cell>
          <cell r="CO11">
            <v>-2.3848238482384702E-2</v>
          </cell>
          <cell r="CP11">
            <v>-3.0370370370370381E-2</v>
          </cell>
          <cell r="CQ11">
            <v>-1.4421601718318685E-2</v>
          </cell>
          <cell r="CR11">
            <v>-2.4723676556137327E-2</v>
          </cell>
          <cell r="CS11">
            <v>-4.8445700444085986E-3</v>
          </cell>
          <cell r="CT11">
            <v>-1.0696653867251799E-2</v>
          </cell>
          <cell r="CU11">
            <v>-1.1699164345403947E-2</v>
          </cell>
          <cell r="CV11">
            <v>-2.2901913515142536E-2</v>
          </cell>
        </row>
        <row r="12">
          <cell r="B12">
            <v>2.1327014218009446E-2</v>
          </cell>
          <cell r="C12">
            <v>-1.0832383124287349E-2</v>
          </cell>
          <cell r="D12">
            <v>1.5786278081360145E-2</v>
          </cell>
          <cell r="E12">
            <v>1.9357884796978288E-2</v>
          </cell>
          <cell r="F12">
            <v>1.0167628469359643E-2</v>
          </cell>
          <cell r="G12">
            <v>1.7211099402880296E-2</v>
          </cell>
          <cell r="H12">
            <v>-1.8271461716937224E-2</v>
          </cell>
          <cell r="I12">
            <v>7.8760162601626601E-3</v>
          </cell>
          <cell r="J12">
            <v>3.9855072463768113E-2</v>
          </cell>
          <cell r="K12">
            <v>-1.2626262626262656E-2</v>
          </cell>
          <cell r="L12">
            <v>1.812937783271534E-2</v>
          </cell>
          <cell r="M12">
            <v>9.0304182509506319E-3</v>
          </cell>
          <cell r="N12">
            <v>3.5011441647597112E-2</v>
          </cell>
          <cell r="O12">
            <v>-1.4181678804139555E-2</v>
          </cell>
          <cell r="P12">
            <v>1.0119940029984991E-2</v>
          </cell>
          <cell r="Q12">
            <v>2.9294426080018157E-2</v>
          </cell>
          <cell r="R12">
            <v>3.9982230119946626E-3</v>
          </cell>
          <cell r="S12">
            <v>3.173384516954561E-2</v>
          </cell>
          <cell r="T12">
            <v>1.768777236606011E-2</v>
          </cell>
          <cell r="U12">
            <v>2.2312373225152223E-2</v>
          </cell>
          <cell r="V12">
            <v>1.6557161629435022E-2</v>
          </cell>
          <cell r="W12">
            <v>1.3061650992685475E-2</v>
          </cell>
          <cell r="X12">
            <v>3.050108932461874E-2</v>
          </cell>
          <cell r="Y12">
            <v>7.2242289524867458E-3</v>
          </cell>
          <cell r="Z12">
            <v>1.271012710127096E-2</v>
          </cell>
          <cell r="AA12">
            <v>2.6649191786806439E-2</v>
          </cell>
          <cell r="AB12">
            <v>2.768812638015972E-2</v>
          </cell>
          <cell r="AC12">
            <v>2.257007644703312E-2</v>
          </cell>
          <cell r="AD12">
            <v>6.5227170490328194E-3</v>
          </cell>
          <cell r="AE12">
            <v>2.9225736095965023E-2</v>
          </cell>
          <cell r="AF12">
            <v>1.6720445878556561E-2</v>
          </cell>
          <cell r="AG12">
            <v>3.8303693570451471E-2</v>
          </cell>
          <cell r="AH12">
            <v>1.2307692307692382E-2</v>
          </cell>
          <cell r="AI12">
            <v>1.1911514463981898E-2</v>
          </cell>
          <cell r="AJ12">
            <v>2.4073182474723159E-2</v>
          </cell>
          <cell r="AK12">
            <v>8.3703897462725687E-3</v>
          </cell>
          <cell r="AL12">
            <v>1.1215381094071917E-2</v>
          </cell>
          <cell r="AM12">
            <v>2.5449101796407112E-2</v>
          </cell>
          <cell r="AN12">
            <v>1.9610969387755167E-2</v>
          </cell>
          <cell r="AO12">
            <v>2.4984384759524762E-3</v>
          </cell>
          <cell r="AP12">
            <v>9.0188125504938547E-3</v>
          </cell>
          <cell r="AQ12">
            <v>8.2408874801902458E-3</v>
          </cell>
          <cell r="AR12">
            <v>1.0352477199901447E-2</v>
          </cell>
          <cell r="AS12">
            <v>2.6994237185320007E-2</v>
          </cell>
          <cell r="AT12">
            <v>1.7774851876234454E-2</v>
          </cell>
          <cell r="AU12">
            <v>2.2168674698795222E-2</v>
          </cell>
          <cell r="AV12">
            <v>1.5454358128992375E-2</v>
          </cell>
          <cell r="AW12">
            <v>1.6304347826086956E-2</v>
          </cell>
          <cell r="AX12">
            <v>6.7899789276515835E-3</v>
          </cell>
          <cell r="AY12">
            <v>1.5599941682460899E-2</v>
          </cell>
          <cell r="AZ12">
            <v>2.4960998439937619E-2</v>
          </cell>
          <cell r="BA12">
            <v>2.6441265713047224E-2</v>
          </cell>
          <cell r="BB12">
            <v>8.7135614702155313E-3</v>
          </cell>
          <cell r="BC12">
            <v>1.0336602173336883E-2</v>
          </cell>
          <cell r="BD12">
            <v>1.4645017510347051E-2</v>
          </cell>
          <cell r="BE12">
            <v>1.6752363576049062E-2</v>
          </cell>
          <cell r="BF12">
            <v>-3.6222162597263248E-2</v>
          </cell>
          <cell r="BG12">
            <v>5.4707745465017235E-3</v>
          </cell>
          <cell r="BH12">
            <v>2.8503562945368068E-2</v>
          </cell>
          <cell r="BI12">
            <v>2.0701754385964909E-2</v>
          </cell>
          <cell r="BJ12">
            <v>1.0667360478730235E-2</v>
          </cell>
          <cell r="BK12">
            <v>3.6079374624173266E-2</v>
          </cell>
          <cell r="BL12">
            <v>1.7028039505051652E-2</v>
          </cell>
          <cell r="BM12">
            <v>8.917713822456378E-3</v>
          </cell>
          <cell r="BN12">
            <v>1.2928022361984537E-2</v>
          </cell>
          <cell r="BO12">
            <v>1.5942825728422164E-2</v>
          </cell>
          <cell r="BP12">
            <v>2.2056717272987775E-2</v>
          </cell>
          <cell r="BQ12">
            <v>-6.687647521636573E-3</v>
          </cell>
          <cell r="BR12">
            <v>3.9872408293461494E-3</v>
          </cell>
          <cell r="BS12">
            <v>2.5356314219423168E-2</v>
          </cell>
          <cell r="BT12">
            <v>1.1718749999999889E-2</v>
          </cell>
          <cell r="BU12">
            <v>-1.7295053614666451E-3</v>
          </cell>
          <cell r="BV12">
            <v>1.1568603060082007E-2</v>
          </cell>
          <cell r="BW12">
            <v>-5.9706062461724798E-3</v>
          </cell>
          <cell r="BX12">
            <v>2.0219526285384256E-2</v>
          </cell>
          <cell r="BY12">
            <v>1.1111111111111082E-2</v>
          </cell>
          <cell r="BZ12">
            <v>1.364846870838882E-2</v>
          </cell>
          <cell r="CA12">
            <v>1.7621145374449355E-2</v>
          </cell>
          <cell r="CB12">
            <v>2.8052279247688841E-2</v>
          </cell>
          <cell r="CC12">
            <v>7.6230076230075841E-3</v>
          </cell>
          <cell r="CD12">
            <v>5.8216459380788267E-3</v>
          </cell>
          <cell r="CE12">
            <v>3.7367993501218444E-2</v>
          </cell>
          <cell r="CF12">
            <v>1.8188302425107047E-2</v>
          </cell>
          <cell r="CG12">
            <v>1.2347988774555596E-2</v>
          </cell>
          <cell r="CH12">
            <v>1.4349608647036959E-2</v>
          </cell>
          <cell r="CI12">
            <v>1.8257527226137101E-2</v>
          </cell>
          <cell r="CJ12">
            <v>7.1454090746706422E-4</v>
          </cell>
          <cell r="CK12">
            <v>4.0363843092666336E-2</v>
          </cell>
          <cell r="CL12">
            <v>1.6288194031625305E-2</v>
          </cell>
          <cell r="CM12">
            <v>2.2036139268398923E-3</v>
          </cell>
          <cell r="CN12">
            <v>9.6875426388319513E-3</v>
          </cell>
          <cell r="CO12">
            <v>6.662965019433505E-3</v>
          </cell>
          <cell r="CP12">
            <v>2.7501909854850987E-2</v>
          </cell>
          <cell r="CQ12">
            <v>1.7745952677459539E-2</v>
          </cell>
          <cell r="CR12">
            <v>1.9683865195347348E-2</v>
          </cell>
          <cell r="CS12">
            <v>4.1784989858012218E-2</v>
          </cell>
          <cell r="CT12">
            <v>1.4139173828666427E-2</v>
          </cell>
          <cell r="CU12">
            <v>6.5764750093949909E-3</v>
          </cell>
          <cell r="CV12">
            <v>1.9892058596761856E-2</v>
          </cell>
        </row>
        <row r="13">
          <cell r="B13">
            <v>-1.6241299303944245E-2</v>
          </cell>
          <cell r="C13">
            <v>9.6061479346781949E-3</v>
          </cell>
          <cell r="D13">
            <v>-2.988643156007215E-3</v>
          </cell>
          <cell r="E13">
            <v>3.9370078740157879E-3</v>
          </cell>
          <cell r="F13">
            <v>-2.720348204569644E-4</v>
          </cell>
          <cell r="G13">
            <v>-1.1567679558011079E-2</v>
          </cell>
          <cell r="H13">
            <v>-4.7267355982275831E-3</v>
          </cell>
          <cell r="I13">
            <v>9.0748676581799709E-3</v>
          </cell>
          <cell r="J13">
            <v>-1.0871080139372838E-2</v>
          </cell>
          <cell r="K13">
            <v>-2.9838022165387862E-2</v>
          </cell>
          <cell r="L13">
            <v>2.6912181303116112E-2</v>
          </cell>
          <cell r="M13">
            <v>2.3551577955718348E-4</v>
          </cell>
          <cell r="N13">
            <v>-5.5273048861375195E-3</v>
          </cell>
          <cell r="O13">
            <v>-1.3608087091757304E-2</v>
          </cell>
          <cell r="P13">
            <v>4.0816326530612032E-3</v>
          </cell>
          <cell r="Q13">
            <v>-6.9767441860464612E-3</v>
          </cell>
          <cell r="R13">
            <v>1.1504424778760973E-2</v>
          </cell>
          <cell r="S13">
            <v>-2.095994046880811E-2</v>
          </cell>
          <cell r="T13">
            <v>5.5415617128463188E-3</v>
          </cell>
          <cell r="U13">
            <v>1.7006802721089079E-3</v>
          </cell>
          <cell r="V13">
            <v>-3.1023784901757353E-3</v>
          </cell>
          <cell r="W13">
            <v>8.7674058793191408E-3</v>
          </cell>
          <cell r="X13">
            <v>-8.6192876890551495E-3</v>
          </cell>
          <cell r="Y13">
            <v>-1.1034482758620454E-3</v>
          </cell>
          <cell r="Z13">
            <v>-6.6801619433198038E-3</v>
          </cell>
          <cell r="AA13">
            <v>-1.4893617021276655E-2</v>
          </cell>
          <cell r="AB13">
            <v>-1.4876033057851803E-3</v>
          </cell>
          <cell r="AC13">
            <v>-4.5093152960720955E-3</v>
          </cell>
          <cell r="AD13">
            <v>-4.245810055865871E-3</v>
          </cell>
          <cell r="AE13">
            <v>-4.0262767535494326E-3</v>
          </cell>
          <cell r="AF13">
            <v>5.7703404500874579E-4</v>
          </cell>
          <cell r="AG13">
            <v>3.6231884057970828E-3</v>
          </cell>
          <cell r="AH13">
            <v>2.33808744447029E-3</v>
          </cell>
          <cell r="AI13">
            <v>-3.3632286995514977E-3</v>
          </cell>
          <cell r="AJ13">
            <v>3.7611659614481359E-3</v>
          </cell>
          <cell r="AK13">
            <v>-2.4902723735408399E-2</v>
          </cell>
          <cell r="AL13">
            <v>-1.7881394296061549E-2</v>
          </cell>
          <cell r="AM13">
            <v>-8.5345311622682871E-3</v>
          </cell>
          <cell r="AN13">
            <v>7.6622361219702093E-3</v>
          </cell>
          <cell r="AO13">
            <v>6.2305295950143363E-4</v>
          </cell>
          <cell r="AP13">
            <v>-4.0851008202882448E-3</v>
          </cell>
          <cell r="AQ13">
            <v>6.287331027972904E-5</v>
          </cell>
          <cell r="AR13">
            <v>-1.4393754574286493E-2</v>
          </cell>
          <cell r="AS13">
            <v>-3.8393384524513454E-3</v>
          </cell>
          <cell r="AT13">
            <v>2.8460543337645503E-2</v>
          </cell>
          <cell r="AU13">
            <v>-1.2101210121012149E-2</v>
          </cell>
          <cell r="AV13">
            <v>1.2175324675325137E-3</v>
          </cell>
          <cell r="AW13">
            <v>-2.5668449197860416E-3</v>
          </cell>
          <cell r="AX13">
            <v>-1.9999999999999987E-2</v>
          </cell>
          <cell r="AY13">
            <v>-2.3686477174848126E-3</v>
          </cell>
          <cell r="AZ13">
            <v>-5.0735667174031272E-4</v>
          </cell>
          <cell r="BA13">
            <v>-1.3513513513513526E-2</v>
          </cell>
          <cell r="BB13">
            <v>2.3558975969844285E-3</v>
          </cell>
          <cell r="BC13">
            <v>-1.1542497376705083E-2</v>
          </cell>
          <cell r="BD13">
            <v>-2.5101976780672057E-3</v>
          </cell>
          <cell r="BE13">
            <v>2.7732463295269448E-3</v>
          </cell>
          <cell r="BF13">
            <v>-1.5590200445434362E-2</v>
          </cell>
          <cell r="BG13">
            <v>2.2479954180985012E-2</v>
          </cell>
          <cell r="BH13">
            <v>1.7551963048498966E-2</v>
          </cell>
          <cell r="BI13">
            <v>-1.1344104503265668E-2</v>
          </cell>
          <cell r="BJ13">
            <v>8.624018535204038E-3</v>
          </cell>
          <cell r="BK13">
            <v>2.1474172954149797E-2</v>
          </cell>
          <cell r="BL13">
            <v>8.5947092309409077E-3</v>
          </cell>
          <cell r="BM13">
            <v>0</v>
          </cell>
          <cell r="BN13">
            <v>-2.4146257330112707E-3</v>
          </cell>
          <cell r="BO13">
            <v>-3.7878787878788032E-3</v>
          </cell>
          <cell r="BP13">
            <v>-7.0067264573991034E-3</v>
          </cell>
          <cell r="BQ13">
            <v>-2.5742574257425686E-2</v>
          </cell>
          <cell r="BR13">
            <v>2.7799841143765006E-3</v>
          </cell>
          <cell r="BS13">
            <v>-9.3744949086794621E-3</v>
          </cell>
          <cell r="BT13">
            <v>-1.9305019305019305E-2</v>
          </cell>
          <cell r="BU13">
            <v>-5.5440055440055492E-3</v>
          </cell>
          <cell r="BV13">
            <v>-3.1357599606492835E-2</v>
          </cell>
          <cell r="BW13">
            <v>3.234252271677094E-3</v>
          </cell>
          <cell r="BX13">
            <v>-3.9637599093997897E-3</v>
          </cell>
          <cell r="BY13">
            <v>-4.7318611987383499E-4</v>
          </cell>
          <cell r="BZ13">
            <v>7.22495894909696E-3</v>
          </cell>
          <cell r="CA13">
            <v>2.1645021645021568E-2</v>
          </cell>
          <cell r="CB13">
            <v>-7.9069767441860162E-3</v>
          </cell>
          <cell r="CC13">
            <v>-5.5020632737275308E-3</v>
          </cell>
          <cell r="CD13">
            <v>1.5785319652723566E-3</v>
          </cell>
          <cell r="CE13">
            <v>3.0931871574001533E-2</v>
          </cell>
          <cell r="CF13">
            <v>-9.1068301225919988E-3</v>
          </cell>
          <cell r="CG13">
            <v>-1.6632785067454501E-3</v>
          </cell>
          <cell r="CH13">
            <v>7.1651662686018844E-3</v>
          </cell>
          <cell r="CI13">
            <v>-2.201950298836121E-3</v>
          </cell>
          <cell r="CJ13">
            <v>2.1420921099606824E-3</v>
          </cell>
          <cell r="CK13">
            <v>-7.6502732240437462E-3</v>
          </cell>
          <cell r="CL13">
            <v>-4.6794571829668419E-3</v>
          </cell>
          <cell r="CM13">
            <v>2.1987686895338612E-2</v>
          </cell>
          <cell r="CN13">
            <v>1.3378378378378309E-2</v>
          </cell>
          <cell r="CO13">
            <v>-2.6475455046883645E-2</v>
          </cell>
          <cell r="CP13">
            <v>-2.2676579925650538E-2</v>
          </cell>
          <cell r="CQ13">
            <v>-8.5653104925053885E-3</v>
          </cell>
          <cell r="CR13">
            <v>-6.7271131909914274E-3</v>
          </cell>
          <cell r="CS13">
            <v>1.4018691588785024E-2</v>
          </cell>
          <cell r="CT13">
            <v>1.9136139967195268E-3</v>
          </cell>
          <cell r="CU13">
            <v>8.0268807168191094E-3</v>
          </cell>
          <cell r="CV13">
            <v>3.0238887208944694E-4</v>
          </cell>
        </row>
        <row r="14">
          <cell r="B14">
            <v>-3.1446540880503871E-3</v>
          </cell>
          <cell r="C14">
            <v>-1.7126546146526416E-3</v>
          </cell>
          <cell r="D14">
            <v>5.9952038369305407E-3</v>
          </cell>
          <cell r="E14">
            <v>9.4579008073816979E-3</v>
          </cell>
          <cell r="F14">
            <v>-3.2653061224489099E-3</v>
          </cell>
          <cell r="G14">
            <v>2.6200873362445167E-3</v>
          </cell>
          <cell r="H14">
            <v>1.8106262986049258E-2</v>
          </cell>
          <cell r="I14">
            <v>-2.173369972520621E-2</v>
          </cell>
          <cell r="J14">
            <v>5.7770889108073355E-3</v>
          </cell>
          <cell r="K14">
            <v>5.2724077328645622E-3</v>
          </cell>
          <cell r="L14">
            <v>1.2216748768472856E-2</v>
          </cell>
          <cell r="M14">
            <v>2.1191429244173162E-3</v>
          </cell>
          <cell r="N14">
            <v>2.9568697198755125E-2</v>
          </cell>
          <cell r="O14">
            <v>-4.7299960583366569E-3</v>
          </cell>
          <cell r="P14">
            <v>-4.4345898004433644E-3</v>
          </cell>
          <cell r="Q14">
            <v>4.7953607672576405E-3</v>
          </cell>
          <cell r="R14">
            <v>4.8118985126858896E-3</v>
          </cell>
          <cell r="S14">
            <v>-4.7133757961784015E-3</v>
          </cell>
          <cell r="T14">
            <v>4.2585170340681787E-3</v>
          </cell>
          <cell r="U14">
            <v>2.2354272778720971E-2</v>
          </cell>
          <cell r="V14">
            <v>2.6113069591330832E-3</v>
          </cell>
          <cell r="W14">
            <v>-1.278118609406953E-2</v>
          </cell>
          <cell r="X14">
            <v>5.7414698162729892E-3</v>
          </cell>
          <cell r="Y14">
            <v>2.4855012427505191E-3</v>
          </cell>
          <cell r="Z14">
            <v>1.1616058691664974E-2</v>
          </cell>
          <cell r="AA14">
            <v>1.1231101511879117E-2</v>
          </cell>
          <cell r="AB14">
            <v>7.780168846217613E-3</v>
          </cell>
          <cell r="AC14">
            <v>3.6953152938371948E-3</v>
          </cell>
          <cell r="AD14">
            <v>-2.6929982046679656E-3</v>
          </cell>
          <cell r="AE14">
            <v>-6.170212765957429E-3</v>
          </cell>
          <cell r="AF14">
            <v>6.3437139561706712E-3</v>
          </cell>
          <cell r="AG14">
            <v>-1.247128322940594E-2</v>
          </cell>
          <cell r="AH14">
            <v>-5.1317937951947485E-3</v>
          </cell>
          <cell r="AI14">
            <v>-2.2497187851520076E-3</v>
          </cell>
          <cell r="AJ14">
            <v>3.7470725995315357E-3</v>
          </cell>
          <cell r="AK14">
            <v>-7.9808459696728978E-3</v>
          </cell>
          <cell r="AL14">
            <v>-3.2265498962894643E-2</v>
          </cell>
          <cell r="AM14">
            <v>3.5111564163550577E-3</v>
          </cell>
          <cell r="AN14">
            <v>-3.103662321538799E-4</v>
          </cell>
          <cell r="AO14">
            <v>-2.4906600249065473E-3</v>
          </cell>
          <cell r="AP14">
            <v>4.0526350331430514E-3</v>
          </cell>
          <cell r="AQ14">
            <v>-6.6641518923676738E-3</v>
          </cell>
          <cell r="AR14">
            <v>-3.4653465346534797E-3</v>
          </cell>
          <cell r="AS14">
            <v>1.3044767269493177E-2</v>
          </cell>
          <cell r="AT14">
            <v>-1.1320754716981114E-2</v>
          </cell>
          <cell r="AU14">
            <v>1.7499204581609836E-3</v>
          </cell>
          <cell r="AV14">
            <v>2.4321037697607913E-3</v>
          </cell>
          <cell r="AW14">
            <v>1.2223890199442424E-2</v>
          </cell>
          <cell r="AX14">
            <v>1.6136687233032743E-2</v>
          </cell>
          <cell r="AY14">
            <v>4.4607525721275234E-3</v>
          </cell>
          <cell r="AZ14">
            <v>8.6294416243655695E-3</v>
          </cell>
          <cell r="BA14">
            <v>1.1986301369863063E-2</v>
          </cell>
          <cell r="BB14">
            <v>-1.0968348480100327E-3</v>
          </cell>
          <cell r="BC14">
            <v>-2.1231422505307404E-3</v>
          </cell>
          <cell r="BD14">
            <v>1.5728216420258167E-3</v>
          </cell>
          <cell r="BE14">
            <v>1.1387668781519488E-3</v>
          </cell>
          <cell r="BF14">
            <v>0</v>
          </cell>
          <cell r="BG14">
            <v>5.1813471502591309E-3</v>
          </cell>
          <cell r="BH14">
            <v>-2.7235587834771799E-3</v>
          </cell>
          <cell r="BI14">
            <v>8.6926286509040329E-3</v>
          </cell>
          <cell r="BJ14">
            <v>8.9331291475251901E-4</v>
          </cell>
          <cell r="BK14">
            <v>1.3636363636363547E-2</v>
          </cell>
          <cell r="BL14">
            <v>-1.2173528109783026E-3</v>
          </cell>
          <cell r="BM14">
            <v>0</v>
          </cell>
          <cell r="BN14">
            <v>-1.5560165975103832E-2</v>
          </cell>
          <cell r="BO14">
            <v>3.8022813688213084E-3</v>
          </cell>
          <cell r="BP14">
            <v>1.1289867344058467E-3</v>
          </cell>
          <cell r="BQ14">
            <v>-4.0650406504065617E-3</v>
          </cell>
          <cell r="BR14">
            <v>2.7722772277227834E-3</v>
          </cell>
          <cell r="BS14">
            <v>9.7895252080274341E-3</v>
          </cell>
          <cell r="BT14">
            <v>3.8582677165354351E-2</v>
          </cell>
          <cell r="BU14">
            <v>7.6655052264809204E-3</v>
          </cell>
          <cell r="BV14">
            <v>2.6659895899455118E-3</v>
          </cell>
          <cell r="BW14">
            <v>-3.8378876266502914E-3</v>
          </cell>
          <cell r="BX14">
            <v>-5.1165434906196624E-3</v>
          </cell>
          <cell r="BY14">
            <v>-2.5248540318762286E-3</v>
          </cell>
          <cell r="BZ14">
            <v>3.2605151613954307E-3</v>
          </cell>
          <cell r="CA14">
            <v>1.4830508474576332E-2</v>
          </cell>
          <cell r="CB14">
            <v>5.5008595092983323E-2</v>
          </cell>
          <cell r="CC14">
            <v>5.5325034578145426E-3</v>
          </cell>
          <cell r="CD14">
            <v>3.9401103230890088E-3</v>
          </cell>
          <cell r="CE14">
            <v>7.5958982149651076E-4</v>
          </cell>
          <cell r="CF14">
            <v>-3.8882997525627231E-3</v>
          </cell>
          <cell r="CG14">
            <v>-7.5897815623843703E-3</v>
          </cell>
          <cell r="CH14">
            <v>2.5538124771981134E-3</v>
          </cell>
          <cell r="CI14">
            <v>-6.3051702395964465E-3</v>
          </cell>
          <cell r="CJ14">
            <v>2.0306376914855727E-2</v>
          </cell>
          <cell r="CK14">
            <v>2.0099118942731191E-2</v>
          </cell>
          <cell r="CL14">
            <v>1.0225669957686936E-2</v>
          </cell>
          <cell r="CM14">
            <v>1.5490533562822848E-2</v>
          </cell>
          <cell r="CN14">
            <v>-2.1336178157087158E-3</v>
          </cell>
          <cell r="CO14">
            <v>-1.1331444759206557E-3</v>
          </cell>
          <cell r="CP14">
            <v>3.803727653100092E-3</v>
          </cell>
          <cell r="CQ14">
            <v>-1.3267510027769091E-2</v>
          </cell>
          <cell r="CR14">
            <v>5.8892815076548946E-4</v>
          </cell>
          <cell r="CS14">
            <v>7.6804915514591297E-4</v>
          </cell>
          <cell r="CT14">
            <v>4.0927694406548048E-3</v>
          </cell>
          <cell r="CU14">
            <v>-3.7037037037042825E-4</v>
          </cell>
          <cell r="CV14">
            <v>0</v>
          </cell>
        </row>
        <row r="15">
          <cell r="B15">
            <v>1.8927444794952699E-2</v>
          </cell>
          <cell r="C15">
            <v>8.7685855890202221E-3</v>
          </cell>
          <cell r="D15">
            <v>1.0429082240762643E-2</v>
          </cell>
          <cell r="E15">
            <v>5.4844606946984004E-3</v>
          </cell>
          <cell r="F15">
            <v>-4.3680043680044689E-3</v>
          </cell>
          <cell r="G15">
            <v>1.0278745644599362E-2</v>
          </cell>
          <cell r="H15">
            <v>-3.1778425655976571E-2</v>
          </cell>
          <cell r="I15">
            <v>6.128702757916292E-3</v>
          </cell>
          <cell r="J15">
            <v>6.1641916503221879E-3</v>
          </cell>
          <cell r="K15">
            <v>-2.3601398601398565E-2</v>
          </cell>
          <cell r="L15">
            <v>-1.2847965738757964E-2</v>
          </cell>
          <cell r="M15">
            <v>1.5977443609022549E-2</v>
          </cell>
          <cell r="N15">
            <v>1.1012740228892204E-2</v>
          </cell>
          <cell r="O15">
            <v>-9.1089108910891257E-3</v>
          </cell>
          <cell r="P15">
            <v>5.5679287305121965E-3</v>
          </cell>
          <cell r="Q15">
            <v>8.8790233074363088E-3</v>
          </cell>
          <cell r="R15">
            <v>-4.3535045711789338E-4</v>
          </cell>
          <cell r="S15">
            <v>1.6254959682580446E-2</v>
          </cell>
          <cell r="T15">
            <v>1.5714642055375292E-2</v>
          </cell>
          <cell r="U15">
            <v>9.6872405203430479E-3</v>
          </cell>
          <cell r="V15">
            <v>-3.9067586925382386E-4</v>
          </cell>
          <cell r="W15">
            <v>2.8482651475919253E-2</v>
          </cell>
          <cell r="X15">
            <v>2.1203718806066785E-3</v>
          </cell>
          <cell r="Y15">
            <v>2.4793388429753009E-3</v>
          </cell>
          <cell r="Z15">
            <v>0</v>
          </cell>
          <cell r="AA15">
            <v>1.2815036309269574E-2</v>
          </cell>
          <cell r="AB15">
            <v>9.3626806833114369E-3</v>
          </cell>
          <cell r="AC15">
            <v>9.2636579572446687E-3</v>
          </cell>
          <cell r="AD15">
            <v>1.1251125112512212E-3</v>
          </cell>
          <cell r="AE15">
            <v>2.3549561121815488E-2</v>
          </cell>
          <cell r="AF15">
            <v>1.8338108882521506E-2</v>
          </cell>
          <cell r="AG15">
            <v>5.2176802924559666E-2</v>
          </cell>
          <cell r="AH15">
            <v>1.8053927315357637E-2</v>
          </cell>
          <cell r="AI15">
            <v>1.6910935738444837E-3</v>
          </cell>
          <cell r="AJ15">
            <v>-1.8665422305179256E-3</v>
          </cell>
          <cell r="AK15">
            <v>-8.179136497720561E-3</v>
          </cell>
          <cell r="AL15">
            <v>-1.5003572279114134E-2</v>
          </cell>
          <cell r="AM15">
            <v>1.1173814898419968E-2</v>
          </cell>
          <cell r="AN15">
            <v>3.1046258925793266E-4</v>
          </cell>
          <cell r="AO15">
            <v>4.9937578027466822E-3</v>
          </cell>
          <cell r="AP15">
            <v>9.6249693602418265E-3</v>
          </cell>
          <cell r="AQ15">
            <v>-3.3544303797468427E-3</v>
          </cell>
          <cell r="AR15">
            <v>4.7193243914556591E-3</v>
          </cell>
          <cell r="AS15">
            <v>7.3163593795727245E-3</v>
          </cell>
          <cell r="AT15">
            <v>1.2722646310432298E-3</v>
          </cell>
          <cell r="AU15">
            <v>-1.5880578053041356E-3</v>
          </cell>
          <cell r="AV15">
            <v>5.6611403154064122E-3</v>
          </cell>
          <cell r="AW15">
            <v>8.0508474576270212E-3</v>
          </cell>
          <cell r="AX15">
            <v>6.0719290051377394E-3</v>
          </cell>
          <cell r="AY15">
            <v>6.5181577250913005E-3</v>
          </cell>
          <cell r="AZ15">
            <v>2.0130850528434397E-3</v>
          </cell>
          <cell r="BA15">
            <v>1.4382402707275798E-2</v>
          </cell>
          <cell r="BB15">
            <v>5.0196078431371475E-3</v>
          </cell>
          <cell r="BC15">
            <v>-1.4361702127659552E-2</v>
          </cell>
          <cell r="BD15">
            <v>1.8216080402010108E-2</v>
          </cell>
          <cell r="BE15">
            <v>-3.8999025024374716E-3</v>
          </cell>
          <cell r="BF15">
            <v>-2.8280542986425742E-3</v>
          </cell>
          <cell r="BG15">
            <v>-2.5076623014768295E-3</v>
          </cell>
          <cell r="BH15">
            <v>-2.7309968138369924E-3</v>
          </cell>
          <cell r="BI15">
            <v>6.5494657014821692E-3</v>
          </cell>
          <cell r="BJ15">
            <v>3.6975647073822773E-3</v>
          </cell>
          <cell r="BK15">
            <v>1.1771300448430541E-2</v>
          </cell>
          <cell r="BL15">
            <v>9.9722991689751329E-3</v>
          </cell>
          <cell r="BM15">
            <v>8.8388911209320558E-3</v>
          </cell>
          <cell r="BN15">
            <v>3.7056550755180884E-2</v>
          </cell>
          <cell r="BO15">
            <v>1.3798701298701244E-2</v>
          </cell>
          <cell r="BP15">
            <v>1.4378347899633437E-2</v>
          </cell>
          <cell r="BQ15">
            <v>-2.0408163265306411E-3</v>
          </cell>
          <cell r="BR15">
            <v>-2.7646129541864252E-3</v>
          </cell>
          <cell r="BS15">
            <v>3.8778477944740992E-3</v>
          </cell>
          <cell r="BT15">
            <v>4.5489006823351405E-3</v>
          </cell>
          <cell r="BU15">
            <v>3.1120331950207419E-3</v>
          </cell>
          <cell r="BV15">
            <v>1.9245378576854849E-2</v>
          </cell>
          <cell r="BW15">
            <v>4.1608876560332254E-3</v>
          </cell>
          <cell r="BX15">
            <v>9.7142857142858124E-3</v>
          </cell>
          <cell r="BY15">
            <v>6.6445182724252762E-3</v>
          </cell>
          <cell r="BZ15">
            <v>5.524861878453094E-3</v>
          </cell>
          <cell r="CA15">
            <v>-2.087682672233776E-3</v>
          </cell>
          <cell r="CB15">
            <v>2.3255813953488268E-2</v>
          </cell>
          <cell r="CC15">
            <v>0</v>
          </cell>
          <cell r="CD15">
            <v>-7.8492935635795754E-4</v>
          </cell>
          <cell r="CE15">
            <v>-3.1878557874762799E-2</v>
          </cell>
          <cell r="CF15">
            <v>6.3875088715400893E-3</v>
          </cell>
          <cell r="CG15">
            <v>9.5131505316171979E-3</v>
          </cell>
          <cell r="CH15">
            <v>1.3464337700145596E-2</v>
          </cell>
          <cell r="CI15">
            <v>7.2969543147208254E-3</v>
          </cell>
          <cell r="CJ15">
            <v>1.2220670391061377E-2</v>
          </cell>
          <cell r="CK15">
            <v>1.6734143049932648E-2</v>
          </cell>
          <cell r="CL15">
            <v>1.7917393833624107E-2</v>
          </cell>
          <cell r="CM15">
            <v>4.2372881355923772E-4</v>
          </cell>
          <cell r="CN15">
            <v>3.3409060537217695E-3</v>
          </cell>
          <cell r="CO15">
            <v>1.077708451503127E-2</v>
          </cell>
          <cell r="CP15">
            <v>-4.5471769609701021E-3</v>
          </cell>
          <cell r="CQ15">
            <v>1.6260162601626004E-2</v>
          </cell>
          <cell r="CR15">
            <v>7.9458505002943831E-3</v>
          </cell>
          <cell r="CS15">
            <v>-1.8419033000767478E-2</v>
          </cell>
          <cell r="CT15">
            <v>4.0760869565218943E-3</v>
          </cell>
          <cell r="CU15">
            <v>3.5198221563542951E-3</v>
          </cell>
          <cell r="CV15">
            <v>4.8367593712213934E-3</v>
          </cell>
        </row>
        <row r="16">
          <cell r="B16">
            <v>-4.6439628482972525E-3</v>
          </cell>
          <cell r="C16">
            <v>-8.8813303099017169E-3</v>
          </cell>
          <cell r="D16">
            <v>-1.6514302565614723E-2</v>
          </cell>
          <cell r="E16">
            <v>2.7272727272726689E-3</v>
          </cell>
          <cell r="F16">
            <v>4.112969564025187E-3</v>
          </cell>
          <cell r="G16">
            <v>-1.4312812553888695E-2</v>
          </cell>
          <cell r="H16">
            <v>-1.686239084613075E-2</v>
          </cell>
          <cell r="I16">
            <v>1.3197969543147288E-2</v>
          </cell>
          <cell r="J16">
            <v>-4.7340573656361627E-3</v>
          </cell>
          <cell r="K16">
            <v>1.2533572068039442E-2</v>
          </cell>
          <cell r="L16">
            <v>3.9439952672055949E-3</v>
          </cell>
          <cell r="M16">
            <v>-6.9380203515264629E-3</v>
          </cell>
          <cell r="N16">
            <v>8.5433575395128466E-4</v>
          </cell>
          <cell r="O16">
            <v>-1.5987210231814208E-3</v>
          </cell>
          <cell r="P16">
            <v>-1.4396456256921394E-2</v>
          </cell>
          <cell r="Q16">
            <v>-1.1221122112211332E-2</v>
          </cell>
          <cell r="R16">
            <v>-1.5243902439024452E-2</v>
          </cell>
          <cell r="S16">
            <v>-1.1460957178841444E-2</v>
          </cell>
          <cell r="T16">
            <v>5.9675834970530445E-2</v>
          </cell>
          <cell r="U16">
            <v>-1.2609649122806847E-2</v>
          </cell>
          <cell r="V16">
            <v>-1.0422094841063202E-2</v>
          </cell>
          <cell r="W16">
            <v>-1.007049345417922E-2</v>
          </cell>
          <cell r="X16">
            <v>-2.6041666666666114E-3</v>
          </cell>
          <cell r="Y16">
            <v>-5.7708161582852666E-3</v>
          </cell>
          <cell r="Z16">
            <v>-3.4246575342466098E-3</v>
          </cell>
          <cell r="AA16">
            <v>-9.7005482918599926E-3</v>
          </cell>
          <cell r="AB16">
            <v>-3.2546786004882481E-3</v>
          </cell>
          <cell r="AC16">
            <v>-1.7651212049894761E-3</v>
          </cell>
          <cell r="AD16">
            <v>-1.0339402112834363E-2</v>
          </cell>
          <cell r="AE16">
            <v>-1.9033674963396856E-2</v>
          </cell>
          <cell r="AF16">
            <v>1.0129431626336506E-2</v>
          </cell>
          <cell r="AG16">
            <v>-6.9488313329121561E-3</v>
          </cell>
          <cell r="AH16">
            <v>-2.5333947489635982E-3</v>
          </cell>
          <cell r="AI16">
            <v>1.6882386043894843E-3</v>
          </cell>
          <cell r="AJ16">
            <v>-1.6830294530154249E-2</v>
          </cell>
          <cell r="AK16">
            <v>1.6222793024199614E-3</v>
          </cell>
          <cell r="AL16">
            <v>-6.286266924564749E-3</v>
          </cell>
          <cell r="AM16">
            <v>1.6742940060273633E-3</v>
          </cell>
          <cell r="AN16">
            <v>-4.8106765983861313E-3</v>
          </cell>
          <cell r="AO16">
            <v>4.9689440993787755E-3</v>
          </cell>
          <cell r="AP16">
            <v>3.8359445811213329E-3</v>
          </cell>
          <cell r="AQ16">
            <v>4.0007620499142409E-3</v>
          </cell>
          <cell r="AR16">
            <v>-8.6526576019777847E-3</v>
          </cell>
          <cell r="AS16">
            <v>1.1621150493898854E-2</v>
          </cell>
          <cell r="AT16">
            <v>-3.4942820838627518E-3</v>
          </cell>
          <cell r="AU16">
            <v>-7.6348019723237936E-3</v>
          </cell>
          <cell r="AV16">
            <v>-1.4274225975070382E-2</v>
          </cell>
          <cell r="AW16">
            <v>-9.0374106767549325E-3</v>
          </cell>
          <cell r="AX16">
            <v>-3.9461467038069105E-3</v>
          </cell>
          <cell r="AY16">
            <v>-2.846569883292091E-4</v>
          </cell>
          <cell r="AZ16">
            <v>8.5384229030636936E-3</v>
          </cell>
          <cell r="BA16">
            <v>-5.8381984987489807E-3</v>
          </cell>
          <cell r="BB16">
            <v>-5.3066958014670882E-3</v>
          </cell>
          <cell r="BC16">
            <v>1.0793308148947423E-3</v>
          </cell>
          <cell r="BD16">
            <v>-4.6267735965452982E-3</v>
          </cell>
          <cell r="BE16">
            <v>-2.283849918433941E-3</v>
          </cell>
          <cell r="BF16">
            <v>-1.0493477027793461E-2</v>
          </cell>
          <cell r="BG16">
            <v>2.6536312849163679E-3</v>
          </cell>
          <cell r="BH16">
            <v>-8.6718393427659187E-3</v>
          </cell>
          <cell r="BI16">
            <v>1.3698630136986009E-3</v>
          </cell>
          <cell r="BJ16">
            <v>3.8109756097562419E-4</v>
          </cell>
          <cell r="BK16">
            <v>-4.7091412742382745E-3</v>
          </cell>
          <cell r="BL16">
            <v>-8.0087767416347107E-3</v>
          </cell>
          <cell r="BM16">
            <v>7.964954201513172E-4</v>
          </cell>
          <cell r="BN16">
            <v>-1.1854360711261692E-3</v>
          </cell>
          <cell r="BO16">
            <v>-1.3344008540165465E-2</v>
          </cell>
          <cell r="BP16">
            <v>-1.2229016120066641E-2</v>
          </cell>
          <cell r="BQ16">
            <v>-1.0224948875255624E-2</v>
          </cell>
          <cell r="BR16">
            <v>1.7821782178217793E-2</v>
          </cell>
          <cell r="BS16">
            <v>2.4142926122645834E-3</v>
          </cell>
          <cell r="BT16">
            <v>-1.6603773584905709E-2</v>
          </cell>
          <cell r="BU16">
            <v>-1.3788348845225857E-2</v>
          </cell>
          <cell r="BV16">
            <v>-1.8260869565217379E-2</v>
          </cell>
          <cell r="BW16">
            <v>-8.2872928176794362E-3</v>
          </cell>
          <cell r="BX16">
            <v>-1.5846066779852921E-2</v>
          </cell>
          <cell r="BY16">
            <v>-1.5715857300015717E-2</v>
          </cell>
          <cell r="BZ16">
            <v>-9.0497737556561458E-3</v>
          </cell>
          <cell r="CA16">
            <v>4.1841004184099521E-3</v>
          </cell>
          <cell r="CB16">
            <v>1.592356687898081E-3</v>
          </cell>
          <cell r="CC16">
            <v>-1.0316368638239242E-2</v>
          </cell>
          <cell r="CD16">
            <v>2.0947892118357006E-3</v>
          </cell>
          <cell r="CE16">
            <v>0</v>
          </cell>
          <cell r="CF16">
            <v>0</v>
          </cell>
          <cell r="CG16">
            <v>-1.3118994826311917E-2</v>
          </cell>
          <cell r="CH16">
            <v>-1.2746858168761236E-2</v>
          </cell>
          <cell r="CI16">
            <v>-8.5039370078740031E-3</v>
          </cell>
          <cell r="CJ16">
            <v>-5.1741979993100585E-3</v>
          </cell>
          <cell r="CK16">
            <v>-7.4329705335811286E-3</v>
          </cell>
          <cell r="CL16">
            <v>-2.400274317064736E-3</v>
          </cell>
          <cell r="CM16">
            <v>8.047437526471888E-3</v>
          </cell>
          <cell r="CN16">
            <v>-6.3931806073522111E-3</v>
          </cell>
          <cell r="CO16">
            <v>1.0101010101010085E-2</v>
          </cell>
          <cell r="CP16">
            <v>1.5987818804720277E-2</v>
          </cell>
          <cell r="CQ16">
            <v>1.5384615384614511E-3</v>
          </cell>
          <cell r="CR16">
            <v>-2.3357664233576146E-3</v>
          </cell>
          <cell r="CS16">
            <v>7.0367474589524345E-3</v>
          </cell>
          <cell r="CT16">
            <v>-7.8484438430312924E-3</v>
          </cell>
          <cell r="CU16">
            <v>6.8303489016060077E-3</v>
          </cell>
          <cell r="CV16">
            <v>-2.5571600481348027E-3</v>
          </cell>
        </row>
        <row r="17">
          <cell r="B17">
            <v>-1.166407465007765E-2</v>
          </cell>
          <cell r="C17">
            <v>-1.8875119161105854E-2</v>
          </cell>
          <cell r="D17">
            <v>-7.1964017991005087E-3</v>
          </cell>
          <cell r="E17">
            <v>1.065276518585689E-2</v>
          </cell>
          <cell r="F17">
            <v>3.2768978700165089E-3</v>
          </cell>
          <cell r="G17">
            <v>-6.1231630510845758E-3</v>
          </cell>
          <cell r="H17">
            <v>1.1332312404288041E-2</v>
          </cell>
          <cell r="I17">
            <v>1.9539078156312652E-2</v>
          </cell>
          <cell r="J17">
            <v>-1.1611639619473955E-2</v>
          </cell>
          <cell r="K17">
            <v>2.5641025641025564E-2</v>
          </cell>
          <cell r="L17">
            <v>-5.3034767236298571E-3</v>
          </cell>
          <cell r="M17">
            <v>-3.9590125756868797E-3</v>
          </cell>
          <cell r="N17">
            <v>-1.0029876227059302E-2</v>
          </cell>
          <cell r="O17">
            <v>1.1208967173739037E-2</v>
          </cell>
          <cell r="P17">
            <v>5.9925093632958856E-3</v>
          </cell>
          <cell r="Q17">
            <v>-2.9372496662216297E-2</v>
          </cell>
          <cell r="R17">
            <v>-1.3268465280848114E-3</v>
          </cell>
          <cell r="S17">
            <v>-6.8798573066631685E-3</v>
          </cell>
          <cell r="T17">
            <v>-1.946697566628033E-2</v>
          </cell>
          <cell r="U17">
            <v>-6.6629650194337028E-3</v>
          </cell>
          <cell r="V17">
            <v>-8.8204318062136324E-3</v>
          </cell>
          <cell r="W17">
            <v>2.8992878942014258E-2</v>
          </cell>
          <cell r="X17">
            <v>-1.0280678851174976E-2</v>
          </cell>
          <cell r="Y17">
            <v>-4.9751243781094448E-3</v>
          </cell>
          <cell r="Z17">
            <v>-9.0964220739841468E-3</v>
          </cell>
          <cell r="AA17">
            <v>-6.3884156729132084E-3</v>
          </cell>
          <cell r="AB17">
            <v>-1.5020408163265334E-2</v>
          </cell>
          <cell r="AC17">
            <v>-8.4875633620181412E-3</v>
          </cell>
          <cell r="AD17">
            <v>-6.3593004769475613E-3</v>
          </cell>
          <cell r="AE17">
            <v>-8.5287846481874518E-4</v>
          </cell>
          <cell r="AF17">
            <v>-2.5069637883007329E-3</v>
          </cell>
          <cell r="AG17">
            <v>-7.3155216284987411E-3</v>
          </cell>
          <cell r="AH17">
            <v>-9.235742322788997E-4</v>
          </cell>
          <cell r="AI17">
            <v>1.1235955056179536E-3</v>
          </cell>
          <cell r="AJ17">
            <v>6.1816452686637661E-3</v>
          </cell>
          <cell r="AK17">
            <v>-1.3497098123903361E-2</v>
          </cell>
          <cell r="AL17">
            <v>-7.2992700729928046E-3</v>
          </cell>
          <cell r="AM17">
            <v>-2.08379763761978E-2</v>
          </cell>
          <cell r="AN17">
            <v>2.0583190394511265E-2</v>
          </cell>
          <cell r="AO17">
            <v>-8.0346106304078502E-3</v>
          </cell>
          <cell r="AP17">
            <v>-5.9495977169024272E-3</v>
          </cell>
          <cell r="AQ17">
            <v>1.4168247944339084E-2</v>
          </cell>
          <cell r="AR17">
            <v>-6.0598503740648905E-3</v>
          </cell>
          <cell r="AS17">
            <v>-1.694428489373933E-2</v>
          </cell>
          <cell r="AT17">
            <v>-1.7851450430347537E-2</v>
          </cell>
          <cell r="AU17">
            <v>-8.0141048244906487E-4</v>
          </cell>
          <cell r="AV17">
            <v>-4.6910055068326321E-3</v>
          </cell>
          <cell r="AW17">
            <v>-4.4538706256627963E-3</v>
          </cell>
          <cell r="AX17">
            <v>-1.2817525052435264E-2</v>
          </cell>
          <cell r="AY17">
            <v>6.9048974943052314E-3</v>
          </cell>
          <cell r="AZ17">
            <v>2.4900398406374857E-3</v>
          </cell>
          <cell r="BA17">
            <v>4.4463087248322097E-2</v>
          </cell>
          <cell r="BB17">
            <v>-4.2366232543542453E-3</v>
          </cell>
          <cell r="BC17">
            <v>1.1859838274932553E-2</v>
          </cell>
          <cell r="BD17">
            <v>-9.6064456151224737E-3</v>
          </cell>
          <cell r="BE17">
            <v>-4.2511445389142909E-3</v>
          </cell>
          <cell r="BF17">
            <v>5.7323015190587621E-4</v>
          </cell>
          <cell r="BG17">
            <v>-1.392951664577239E-2</v>
          </cell>
          <cell r="BH17">
            <v>-1.6574585635359091E-2</v>
          </cell>
          <cell r="BI17">
            <v>-4.4459644322845078E-3</v>
          </cell>
          <cell r="BJ17">
            <v>-1.7904761904761861E-2</v>
          </cell>
          <cell r="BK17">
            <v>1.6699137211244719E-3</v>
          </cell>
          <cell r="BL17">
            <v>-3.9814200398141939E-3</v>
          </cell>
          <cell r="BM17">
            <v>-3.1834460803819458E-3</v>
          </cell>
          <cell r="BN17">
            <v>2.0515428958969156E-2</v>
          </cell>
          <cell r="BO17">
            <v>-1.5688395996754079E-2</v>
          </cell>
          <cell r="BP17">
            <v>-9.566685424873279E-3</v>
          </cell>
          <cell r="BQ17">
            <v>8.6776859504132595E-3</v>
          </cell>
          <cell r="BR17">
            <v>1.206225680933861E-2</v>
          </cell>
          <cell r="BS17">
            <v>-1.5735388567758572E-2</v>
          </cell>
          <cell r="BT17">
            <v>2.9163468917881873E-2</v>
          </cell>
          <cell r="BU17">
            <v>4.1943376441803916E-3</v>
          </cell>
          <cell r="BV17">
            <v>2.6572187776792832E-3</v>
          </cell>
          <cell r="BW17">
            <v>-7.1185391519654586E-3</v>
          </cell>
          <cell r="BX17">
            <v>-6.3254744105807606E-3</v>
          </cell>
          <cell r="BY17">
            <v>7.1850550854222536E-3</v>
          </cell>
          <cell r="BZ17">
            <v>-2.1526418786692765E-2</v>
          </cell>
          <cell r="CA17">
            <v>-9.7916666666666624E-2</v>
          </cell>
          <cell r="CB17">
            <v>-1.3007660066484089E-3</v>
          </cell>
          <cell r="CC17">
            <v>8.339124391938792E-3</v>
          </cell>
          <cell r="CD17">
            <v>-2.6130128037627751E-3</v>
          </cell>
          <cell r="CE17">
            <v>-2.7440219521756284E-3</v>
          </cell>
          <cell r="CF17">
            <v>-7.0521861777149419E-4</v>
          </cell>
          <cell r="CG17">
            <v>-1.6289084441115848E-2</v>
          </cell>
          <cell r="CH17">
            <v>-6.1829423531551807E-3</v>
          </cell>
          <cell r="CI17">
            <v>-1.5883100381194634E-3</v>
          </cell>
          <cell r="CJ17">
            <v>1.9417475728155296E-2</v>
          </cell>
          <cell r="CK17">
            <v>-3.9582776143353947E-2</v>
          </cell>
          <cell r="CL17">
            <v>-2.3945921173235601E-2</v>
          </cell>
          <cell r="CM17">
            <v>2.2689075630252065E-2</v>
          </cell>
          <cell r="CN17">
            <v>-4.5576407506700972E-3</v>
          </cell>
          <cell r="CO17">
            <v>1.1666666666666714E-2</v>
          </cell>
          <cell r="CP17">
            <v>-8.2427875608843161E-3</v>
          </cell>
          <cell r="CQ17">
            <v>-2.7649769585252324E-3</v>
          </cell>
          <cell r="CR17">
            <v>-8.194322505121485E-3</v>
          </cell>
          <cell r="CS17">
            <v>-1.5527950310560052E-3</v>
          </cell>
          <cell r="CT17">
            <v>-2.1003818876159194E-2</v>
          </cell>
          <cell r="CU17">
            <v>-1.3201320132013181E-2</v>
          </cell>
          <cell r="CV17">
            <v>-1.1762931684512156E-2</v>
          </cell>
        </row>
        <row r="18">
          <cell r="B18">
            <v>-5.5074744295830272E-3</v>
          </cell>
          <cell r="C18">
            <v>2.720559657986797E-3</v>
          </cell>
          <cell r="D18">
            <v>9.3627302929629192E-3</v>
          </cell>
          <cell r="E18">
            <v>-5.3823727293115494E-3</v>
          </cell>
          <cell r="F18">
            <v>1.6875340228633573E-2</v>
          </cell>
          <cell r="G18">
            <v>9.1533180778031326E-3</v>
          </cell>
          <cell r="H18">
            <v>-6.1477892186553737E-2</v>
          </cell>
          <cell r="I18">
            <v>1.6461916461916328E-2</v>
          </cell>
          <cell r="J18">
            <v>7.5017692852087908E-3</v>
          </cell>
          <cell r="K18">
            <v>-1.3793103448275874E-2</v>
          </cell>
          <cell r="L18">
            <v>6.9115323854660625E-3</v>
          </cell>
          <cell r="M18">
            <v>1.169043722235145E-3</v>
          </cell>
          <cell r="N18">
            <v>-8.8381116619962001E-3</v>
          </cell>
          <cell r="O18">
            <v>-1.1918951132300808E-3</v>
          </cell>
          <cell r="P18">
            <v>3.3507073715562121E-3</v>
          </cell>
          <cell r="Q18">
            <v>-1.2608895002292462E-2</v>
          </cell>
          <cell r="R18">
            <v>8.948545861297506E-3</v>
          </cell>
          <cell r="S18">
            <v>-7.0558050032071473E-3</v>
          </cell>
          <cell r="T18">
            <v>1.0635783502717933E-2</v>
          </cell>
          <cell r="U18">
            <v>-2.794857462269464E-3</v>
          </cell>
          <cell r="V18">
            <v>-4.6486917253288421E-3</v>
          </cell>
          <cell r="W18">
            <v>3.1141868512110676E-2</v>
          </cell>
          <cell r="X18">
            <v>-9.8169717138103726E-3</v>
          </cell>
          <cell r="Y18">
            <v>-4.4444444444443499E-3</v>
          </cell>
          <cell r="Z18">
            <v>6.1199510403916182E-3</v>
          </cell>
          <cell r="AA18">
            <v>-6.0008572653234898E-3</v>
          </cell>
          <cell r="AB18">
            <v>2.1548151831593332E-3</v>
          </cell>
          <cell r="AC18">
            <v>4.0423255260968183E-3</v>
          </cell>
          <cell r="AD18">
            <v>5.2571428571427858E-3</v>
          </cell>
          <cell r="AE18">
            <v>2.7742210840802938E-3</v>
          </cell>
          <cell r="AF18">
            <v>1.647584473610713E-2</v>
          </cell>
          <cell r="AG18">
            <v>-9.9327138737584832E-3</v>
          </cell>
          <cell r="AH18">
            <v>4.1599260457591799E-3</v>
          </cell>
          <cell r="AI18">
            <v>1.1784511784511831E-2</v>
          </cell>
          <cell r="AJ18">
            <v>-8.9792060491493981E-3</v>
          </cell>
          <cell r="AK18">
            <v>1.1492680257217176E-2</v>
          </cell>
          <cell r="AL18">
            <v>3.1862745098039844E-3</v>
          </cell>
          <cell r="AM18">
            <v>6.7144645499031428E-3</v>
          </cell>
          <cell r="AN18">
            <v>3.2238349885408697E-2</v>
          </cell>
          <cell r="AO18">
            <v>-1.2461059190030886E-3</v>
          </cell>
          <cell r="AP18">
            <v>-2.7574125738006727E-4</v>
          </cell>
          <cell r="AQ18">
            <v>1.8336035923662203E-2</v>
          </cell>
          <cell r="AR18">
            <v>7.6238881829736056E-4</v>
          </cell>
          <cell r="AS18">
            <v>-8.0631025416301433E-2</v>
          </cell>
          <cell r="AT18">
            <v>1.2009087958455079E-2</v>
          </cell>
          <cell r="AU18">
            <v>1.443695861405195E-2</v>
          </cell>
          <cell r="AV18">
            <v>1.2295081967213144E-2</v>
          </cell>
          <cell r="AW18">
            <v>1.9173412867491142E-3</v>
          </cell>
          <cell r="AX18">
            <v>4.7214353163362336E-3</v>
          </cell>
          <cell r="AY18">
            <v>-3.8176033934251828E-3</v>
          </cell>
          <cell r="AZ18">
            <v>1.3412816691505196E-2</v>
          </cell>
          <cell r="BA18">
            <v>-1.847389558232921E-2</v>
          </cell>
          <cell r="BB18">
            <v>2.2061140876142543E-3</v>
          </cell>
          <cell r="BC18">
            <v>-3.9957378795950609E-3</v>
          </cell>
          <cell r="BD18">
            <v>3.441802252816002E-3</v>
          </cell>
          <cell r="BE18">
            <v>4.1050903119868639E-3</v>
          </cell>
          <cell r="BF18">
            <v>5.442566599828268E-3</v>
          </cell>
          <cell r="BG18">
            <v>2.5427320242971123E-3</v>
          </cell>
          <cell r="BH18">
            <v>4.6816479400756383E-4</v>
          </cell>
          <cell r="BI18">
            <v>2.061147372037179E-3</v>
          </cell>
          <cell r="BJ18">
            <v>1.5515903801395182E-3</v>
          </cell>
          <cell r="BK18">
            <v>1.9449847179772238E-3</v>
          </cell>
          <cell r="BL18">
            <v>-6.1403508771929835E-2</v>
          </cell>
          <cell r="BM18">
            <v>1.0778443113772438E-2</v>
          </cell>
          <cell r="BN18">
            <v>-2.0767569363681675E-2</v>
          </cell>
          <cell r="BO18">
            <v>1.3190436933223327E-2</v>
          </cell>
          <cell r="BP18">
            <v>2.5568181818180769E-3</v>
          </cell>
          <cell r="BQ18">
            <v>1.7241379310344897E-2</v>
          </cell>
          <cell r="BR18">
            <v>7.3048827374086007E-3</v>
          </cell>
          <cell r="BS18">
            <v>-1.0440456769983697E-2</v>
          </cell>
          <cell r="BT18">
            <v>6.7114093959731438E-3</v>
          </cell>
          <cell r="BU18">
            <v>1.9491820396797727E-2</v>
          </cell>
          <cell r="BV18">
            <v>-4.038364462392645E-3</v>
          </cell>
          <cell r="BW18">
            <v>1.2468827930174521E-2</v>
          </cell>
          <cell r="BX18">
            <v>1.5046296296296181E-2</v>
          </cell>
          <cell r="BY18">
            <v>7.9264426125561611E-4</v>
          </cell>
          <cell r="BZ18">
            <v>1.3666666666666671E-2</v>
          </cell>
          <cell r="CA18">
            <v>-2.540415704387998E-2</v>
          </cell>
          <cell r="CB18">
            <v>7.2358900144717806E-3</v>
          </cell>
          <cell r="CC18">
            <v>1.3783597518952154E-3</v>
          </cell>
          <cell r="CD18">
            <v>6.5496463190983963E-4</v>
          </cell>
          <cell r="CE18">
            <v>-3.9308176100629486E-3</v>
          </cell>
          <cell r="CF18">
            <v>7.057163020465748E-3</v>
          </cell>
          <cell r="CG18">
            <v>-6.851922344880081E-3</v>
          </cell>
          <cell r="CH18">
            <v>1.280878316559932E-3</v>
          </cell>
          <cell r="CI18">
            <v>2.6726057906458905E-2</v>
          </cell>
          <cell r="CJ18">
            <v>-2.0408163265305686E-3</v>
          </cell>
          <cell r="CK18">
            <v>1.0582010582010654E-2</v>
          </cell>
          <cell r="CL18">
            <v>9.0386195562859022E-3</v>
          </cell>
          <cell r="CM18">
            <v>-8.6277732128184417E-3</v>
          </cell>
          <cell r="CN18">
            <v>3.6358739563694589E-3</v>
          </cell>
          <cell r="CO18">
            <v>1.6474464579899826E-3</v>
          </cell>
          <cell r="CP18">
            <v>3.4378541745372124E-2</v>
          </cell>
          <cell r="CQ18">
            <v>-2.1565003080714811E-3</v>
          </cell>
          <cell r="CR18">
            <v>4.1310120979640179E-3</v>
          </cell>
          <cell r="CS18">
            <v>7.7760497667183411E-4</v>
          </cell>
          <cell r="CT18">
            <v>4.4580663137363218E-3</v>
          </cell>
          <cell r="CU18">
            <v>2.7870680044592825E-3</v>
          </cell>
          <cell r="CV18">
            <v>9.7665191515336567E-3</v>
          </cell>
        </row>
        <row r="19">
          <cell r="B19">
            <v>4.2721518987341701E-2</v>
          </cell>
          <cell r="C19">
            <v>-1.0077519379845022E-2</v>
          </cell>
          <cell r="D19">
            <v>-1.5260323159784712E-2</v>
          </cell>
          <cell r="E19">
            <v>5.1860202931228155E-3</v>
          </cell>
          <cell r="F19">
            <v>2.6766595289079609E-3</v>
          </cell>
          <cell r="G19">
            <v>-8.721437292865369E-4</v>
          </cell>
          <cell r="H19">
            <v>-1.8393030009680438E-2</v>
          </cell>
          <cell r="I19">
            <v>-5.3178631858834631E-3</v>
          </cell>
          <cell r="J19">
            <v>-5.4790671536948657E-3</v>
          </cell>
          <cell r="K19">
            <v>1.7482517482518664E-3</v>
          </cell>
          <cell r="L19">
            <v>-5.8835065699157528E-3</v>
          </cell>
          <cell r="M19">
            <v>2.3353573096684126E-3</v>
          </cell>
          <cell r="N19">
            <v>8.0733144228672168E-3</v>
          </cell>
          <cell r="O19">
            <v>-7.9554494828956138E-4</v>
          </cell>
          <cell r="P19">
            <v>-2.5974025974026078E-3</v>
          </cell>
          <cell r="Q19">
            <v>1.5091711167865736E-3</v>
          </cell>
          <cell r="R19">
            <v>-2.2172949002217607E-3</v>
          </cell>
          <cell r="S19">
            <v>1.4857881136950793E-2</v>
          </cell>
          <cell r="T19">
            <v>9.1206735266604437E-3</v>
          </cell>
          <cell r="U19">
            <v>-1.345291479820619E-2</v>
          </cell>
          <cell r="V19">
            <v>3.1625300240192215E-2</v>
          </cell>
          <cell r="W19">
            <v>-1.1505273250239619E-2</v>
          </cell>
          <cell r="X19">
            <v>-5.2092085363803593E-3</v>
          </cell>
          <cell r="Y19">
            <v>1.1439732142857047E-2</v>
          </cell>
          <cell r="Z19">
            <v>-3.6496350364963446E-3</v>
          </cell>
          <cell r="AA19">
            <v>-1.2074169900819366E-2</v>
          </cell>
          <cell r="AB19">
            <v>1.9847833278200392E-2</v>
          </cell>
          <cell r="AC19">
            <v>-2.664298401420959E-2</v>
          </cell>
          <cell r="AD19">
            <v>-8.8676671214186781E-3</v>
          </cell>
          <cell r="AE19">
            <v>4.0434134922323417E-3</v>
          </cell>
          <cell r="AF19">
            <v>-7.1428571428570889E-3</v>
          </cell>
          <cell r="AG19">
            <v>2.5889967637541052E-3</v>
          </cell>
          <cell r="AH19">
            <v>-1.6110471806674402E-3</v>
          </cell>
          <cell r="AI19">
            <v>1.2756516916250717E-2</v>
          </cell>
          <cell r="AJ19">
            <v>6.6762041010968321E-3</v>
          </cell>
          <cell r="AK19">
            <v>8.1157852022182373E-3</v>
          </cell>
          <cell r="AL19">
            <v>-3.4204739799658093E-3</v>
          </cell>
          <cell r="AM19">
            <v>-7.1218629889214955E-3</v>
          </cell>
          <cell r="AN19">
            <v>6.66074600355244E-3</v>
          </cell>
          <cell r="AO19">
            <v>-1.8714909544604575E-3</v>
          </cell>
          <cell r="AP19">
            <v>-1.5251074876288708E-3</v>
          </cell>
          <cell r="AQ19">
            <v>-7.7780499755022671E-3</v>
          </cell>
          <cell r="AR19">
            <v>-8.1259522600304786E-3</v>
          </cell>
          <cell r="AS19">
            <v>7.6263107721640288E-3</v>
          </cell>
          <cell r="AT19">
            <v>-8.659397049390621E-3</v>
          </cell>
          <cell r="AU19">
            <v>-1.7394054395951839E-3</v>
          </cell>
          <cell r="AV19">
            <v>-4.2510121457490051E-3</v>
          </cell>
          <cell r="AW19">
            <v>1.48841165213694E-3</v>
          </cell>
          <cell r="AX19">
            <v>-1.4097744360902288E-2</v>
          </cell>
          <cell r="AY19">
            <v>1.8380526577247914E-2</v>
          </cell>
          <cell r="AZ19">
            <v>1.4705882352941736E-3</v>
          </cell>
          <cell r="BA19">
            <v>3.1096563011456545E-2</v>
          </cell>
          <cell r="BB19">
            <v>-4.7169811320756501E-4</v>
          </cell>
          <cell r="BC19">
            <v>8.2909868948917425E-3</v>
          </cell>
          <cell r="BD19">
            <v>4.6772684752104327E-3</v>
          </cell>
          <cell r="BE19">
            <v>2.4529844644317019E-3</v>
          </cell>
          <cell r="BF19">
            <v>-2.8490028490022823E-4</v>
          </cell>
          <cell r="BG19">
            <v>5.9179935183880754E-3</v>
          </cell>
          <cell r="BH19">
            <v>-3.7435657463735067E-3</v>
          </cell>
          <cell r="BI19">
            <v>5.8279053822419659E-3</v>
          </cell>
          <cell r="BJ19">
            <v>4.0020655822360224E-3</v>
          </cell>
          <cell r="BK19">
            <v>-2.3571824736550232E-2</v>
          </cell>
          <cell r="BL19">
            <v>-1.8928191174730461E-3</v>
          </cell>
          <cell r="BM19">
            <v>1.1848341232227938E-3</v>
          </cell>
          <cell r="BN19">
            <v>1.1876484560570119E-2</v>
          </cell>
          <cell r="BO19">
            <v>-1.7629509085977723E-2</v>
          </cell>
          <cell r="BP19">
            <v>3.1170303202040076E-3</v>
          </cell>
          <cell r="BQ19">
            <v>6.8603712671508532E-3</v>
          </cell>
          <cell r="BR19">
            <v>2.2137404580152741E-2</v>
          </cell>
          <cell r="BS19">
            <v>1.8133860863831213E-2</v>
          </cell>
          <cell r="BT19">
            <v>1.5555555555555619E-2</v>
          </cell>
          <cell r="BU19">
            <v>3.4141345169000146E-3</v>
          </cell>
          <cell r="BV19">
            <v>-5.8286872782565627E-3</v>
          </cell>
          <cell r="BW19">
            <v>2.1551724137931125E-3</v>
          </cell>
          <cell r="BX19">
            <v>-7.4116305587228629E-3</v>
          </cell>
          <cell r="BY19">
            <v>1.0296214161254532E-2</v>
          </cell>
          <cell r="BZ19">
            <v>-2.1703387043735617E-2</v>
          </cell>
          <cell r="CA19">
            <v>-1.6587677725118342E-2</v>
          </cell>
          <cell r="CB19">
            <v>6.1781609195403287E-3</v>
          </cell>
          <cell r="CC19">
            <v>-8.9470061940811439E-3</v>
          </cell>
          <cell r="CD19">
            <v>3.7095919448860773E-3</v>
          </cell>
          <cell r="CE19">
            <v>-8.2872928176795924E-3</v>
          </cell>
          <cell r="CF19">
            <v>-1.4015416958654222E-3</v>
          </cell>
          <cell r="CG19">
            <v>-3.4495975469528502E-3</v>
          </cell>
          <cell r="CH19">
            <v>8.4064327485380268E-3</v>
          </cell>
          <cell r="CI19">
            <v>8.3669042454290674E-3</v>
          </cell>
          <cell r="CJ19">
            <v>1.4036288942143106E-2</v>
          </cell>
          <cell r="CK19">
            <v>-7.4400661339210812E-3</v>
          </cell>
          <cell r="CL19">
            <v>2.2103303862261586E-2</v>
          </cell>
          <cell r="CM19">
            <v>2.4865312888521459E-3</v>
          </cell>
          <cell r="CN19">
            <v>1.6100898966859593E-3</v>
          </cell>
          <cell r="CO19">
            <v>-1.58991228070175E-2</v>
          </cell>
          <cell r="CP19">
            <v>5.8436815193572004E-3</v>
          </cell>
          <cell r="CQ19">
            <v>3.3961099104661756E-3</v>
          </cell>
          <cell r="CR19">
            <v>-4.1140170437849125E-3</v>
          </cell>
          <cell r="CS19">
            <v>1.1655011655011684E-2</v>
          </cell>
          <cell r="CT19">
            <v>-1.2482662968099745E-2</v>
          </cell>
          <cell r="CU19">
            <v>5.558643690939622E-4</v>
          </cell>
          <cell r="CV19">
            <v>3.9292730844794482E-3</v>
          </cell>
        </row>
        <row r="23">
          <cell r="A23">
            <v>99</v>
          </cell>
          <cell r="B23">
            <v>1.5</v>
          </cell>
          <cell r="C23">
            <v>1</v>
          </cell>
          <cell r="D23">
            <v>1</v>
          </cell>
          <cell r="E23">
            <v>3</v>
          </cell>
          <cell r="F23">
            <v>1.2E-4</v>
          </cell>
          <cell r="G23" t="str">
            <v>U774374</v>
          </cell>
          <cell r="J23" t="str">
            <v>0Ejd0m3gq0dnKZQmOywq</v>
          </cell>
        </row>
        <row r="27">
          <cell r="D27">
            <v>13.18</v>
          </cell>
        </row>
        <row r="28">
          <cell r="D28">
            <v>51.08</v>
          </cell>
        </row>
        <row r="29">
          <cell r="D29">
            <v>32.909999999999997</v>
          </cell>
        </row>
        <row r="30">
          <cell r="D30">
            <v>44.58</v>
          </cell>
        </row>
        <row r="31">
          <cell r="D31">
            <v>37.46</v>
          </cell>
        </row>
        <row r="32">
          <cell r="D32">
            <v>57.28</v>
          </cell>
        </row>
        <row r="33">
          <cell r="D33">
            <v>30.42</v>
          </cell>
        </row>
        <row r="34">
          <cell r="D34">
            <v>41.15</v>
          </cell>
        </row>
        <row r="35">
          <cell r="D35">
            <v>70.790000000000006</v>
          </cell>
        </row>
        <row r="36">
          <cell r="D36">
            <v>11.46</v>
          </cell>
        </row>
        <row r="37">
          <cell r="D37">
            <v>50.69</v>
          </cell>
        </row>
        <row r="38">
          <cell r="D38">
            <v>42.92</v>
          </cell>
        </row>
        <row r="39">
          <cell r="D39">
            <v>46.2</v>
          </cell>
        </row>
        <row r="40">
          <cell r="D40">
            <v>25.12</v>
          </cell>
        </row>
        <row r="41">
          <cell r="D41">
            <v>26.88</v>
          </cell>
        </row>
        <row r="42">
          <cell r="D42">
            <v>86.27</v>
          </cell>
        </row>
        <row r="43">
          <cell r="D43">
            <v>22.5</v>
          </cell>
        </row>
        <row r="44">
          <cell r="D44">
            <v>78.55</v>
          </cell>
        </row>
        <row r="45">
          <cell r="D45">
            <v>43.15</v>
          </cell>
        </row>
        <row r="46">
          <cell r="D46">
            <v>35.200000000000003</v>
          </cell>
        </row>
        <row r="47">
          <cell r="D47">
            <v>77.31</v>
          </cell>
        </row>
        <row r="48">
          <cell r="D48">
            <v>20.62</v>
          </cell>
        </row>
        <row r="49">
          <cell r="D49">
            <v>59.2</v>
          </cell>
        </row>
        <row r="50">
          <cell r="D50">
            <v>36.25</v>
          </cell>
        </row>
        <row r="51">
          <cell r="D51">
            <v>49.14</v>
          </cell>
        </row>
        <row r="52">
          <cell r="D52">
            <v>22.91</v>
          </cell>
        </row>
        <row r="53">
          <cell r="D53">
            <v>61.66</v>
          </cell>
        </row>
        <row r="54">
          <cell r="D54">
            <v>82.2</v>
          </cell>
        </row>
        <row r="55">
          <cell r="D55">
            <v>43.59</v>
          </cell>
        </row>
        <row r="56">
          <cell r="D56">
            <v>47.18</v>
          </cell>
        </row>
        <row r="57">
          <cell r="D57">
            <v>36.14</v>
          </cell>
        </row>
        <row r="58">
          <cell r="D58">
            <v>30.98</v>
          </cell>
        </row>
        <row r="59">
          <cell r="D59">
            <v>43.38</v>
          </cell>
        </row>
        <row r="60">
          <cell r="D60">
            <v>18.260000000000002</v>
          </cell>
        </row>
        <row r="61">
          <cell r="D61">
            <v>21.11</v>
          </cell>
        </row>
        <row r="62">
          <cell r="D62">
            <v>74.53</v>
          </cell>
        </row>
        <row r="63">
          <cell r="D63">
            <v>40.79</v>
          </cell>
        </row>
        <row r="64">
          <cell r="D64">
            <v>87.83</v>
          </cell>
        </row>
        <row r="65">
          <cell r="D65">
            <v>68.010000000000005</v>
          </cell>
        </row>
        <row r="66">
          <cell r="D66">
            <v>16</v>
          </cell>
        </row>
        <row r="67">
          <cell r="D67">
            <v>615.41</v>
          </cell>
        </row>
        <row r="68">
          <cell r="D68">
            <v>162.01</v>
          </cell>
        </row>
        <row r="69">
          <cell r="D69">
            <v>39.06</v>
          </cell>
        </row>
        <row r="70">
          <cell r="D70">
            <v>31.71</v>
          </cell>
        </row>
        <row r="71">
          <cell r="D71">
            <v>30.91</v>
          </cell>
        </row>
        <row r="72">
          <cell r="D72">
            <v>63.13</v>
          </cell>
        </row>
        <row r="73">
          <cell r="D73">
            <v>49.19</v>
          </cell>
        </row>
        <row r="74">
          <cell r="D74">
            <v>47.1</v>
          </cell>
        </row>
        <row r="75">
          <cell r="D75">
            <v>41.96</v>
          </cell>
        </row>
        <row r="76">
          <cell r="D76">
            <v>143.5</v>
          </cell>
        </row>
        <row r="77">
          <cell r="D77">
            <v>20.43</v>
          </cell>
        </row>
        <row r="78">
          <cell r="D78">
            <v>25.2</v>
          </cell>
        </row>
        <row r="79">
          <cell r="D79">
            <v>63.57</v>
          </cell>
        </row>
        <row r="80">
          <cell r="D80">
            <v>37.700000000000003</v>
          </cell>
        </row>
        <row r="81">
          <cell r="D81">
            <v>32.22</v>
          </cell>
        </row>
        <row r="82">
          <cell r="D82">
            <v>61.3</v>
          </cell>
        </row>
        <row r="83">
          <cell r="D83">
            <v>35.090000000000003</v>
          </cell>
        </row>
        <row r="84">
          <cell r="D84">
            <v>71.39</v>
          </cell>
        </row>
        <row r="85">
          <cell r="D85">
            <v>21.29</v>
          </cell>
        </row>
        <row r="86">
          <cell r="D86">
            <v>29.34</v>
          </cell>
        </row>
        <row r="87">
          <cell r="D87">
            <v>77.77</v>
          </cell>
        </row>
        <row r="88">
          <cell r="D88">
            <v>35.21</v>
          </cell>
        </row>
        <row r="89">
          <cell r="D89">
            <v>84.37</v>
          </cell>
        </row>
        <row r="90">
          <cell r="D90">
            <v>25.35</v>
          </cell>
        </row>
        <row r="91">
          <cell r="D91">
            <v>59.64</v>
          </cell>
        </row>
        <row r="92">
          <cell r="D92">
            <v>36.22</v>
          </cell>
        </row>
        <row r="93">
          <cell r="D93">
            <v>35.4</v>
          </cell>
        </row>
        <row r="94">
          <cell r="D94">
            <v>24.95</v>
          </cell>
        </row>
        <row r="95">
          <cell r="D95">
            <v>26.78</v>
          </cell>
        </row>
        <row r="96">
          <cell r="D96">
            <v>61.76</v>
          </cell>
        </row>
        <row r="97">
          <cell r="D97">
            <v>13.71</v>
          </cell>
        </row>
        <row r="98">
          <cell r="D98">
            <v>29.39</v>
          </cell>
        </row>
        <row r="99">
          <cell r="D99">
            <v>78.459999999999994</v>
          </cell>
        </row>
        <row r="100">
          <cell r="D100">
            <v>65.099999999999994</v>
          </cell>
        </row>
        <row r="101">
          <cell r="D101">
            <v>17.41</v>
          </cell>
        </row>
        <row r="102">
          <cell r="D102">
            <v>63.78</v>
          </cell>
        </row>
        <row r="103">
          <cell r="D103">
            <v>29.75</v>
          </cell>
        </row>
        <row r="104">
          <cell r="D104">
            <v>4.1500000000000004</v>
          </cell>
        </row>
        <row r="105">
          <cell r="D105">
            <v>70.03</v>
          </cell>
        </row>
        <row r="106">
          <cell r="D106">
            <v>14.4</v>
          </cell>
        </row>
        <row r="107">
          <cell r="D107">
            <v>37.880000000000003</v>
          </cell>
        </row>
        <row r="108">
          <cell r="D108">
            <v>25.13</v>
          </cell>
        </row>
        <row r="109">
          <cell r="D109">
            <v>28.5</v>
          </cell>
        </row>
        <row r="110">
          <cell r="D110">
            <v>52</v>
          </cell>
        </row>
        <row r="111">
          <cell r="D111">
            <v>55.18</v>
          </cell>
        </row>
        <row r="112">
          <cell r="D112">
            <v>32.54</v>
          </cell>
        </row>
        <row r="113">
          <cell r="D113">
            <v>29.62</v>
          </cell>
        </row>
        <row r="114">
          <cell r="D114">
            <v>36.020000000000003</v>
          </cell>
        </row>
        <row r="115">
          <cell r="D115">
            <v>87.86</v>
          </cell>
        </row>
        <row r="116">
          <cell r="D116">
            <v>24.19</v>
          </cell>
        </row>
        <row r="117">
          <cell r="D117">
            <v>74.650000000000006</v>
          </cell>
        </row>
        <row r="118">
          <cell r="D118">
            <v>17.95</v>
          </cell>
        </row>
        <row r="119">
          <cell r="D119">
            <v>27.54</v>
          </cell>
        </row>
        <row r="120">
          <cell r="D120">
            <v>32.5</v>
          </cell>
        </row>
        <row r="121">
          <cell r="D121">
            <v>33.89</v>
          </cell>
        </row>
        <row r="122">
          <cell r="D122">
            <v>26.04</v>
          </cell>
        </row>
        <row r="123">
          <cell r="D123">
            <v>35.6</v>
          </cell>
        </row>
        <row r="124">
          <cell r="D124">
            <v>54</v>
          </cell>
        </row>
        <row r="125">
          <cell r="D125">
            <v>66.430000000000007</v>
          </cell>
        </row>
        <row r="126">
          <cell r="D126">
            <v>118.55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gnals"/>
      <sheetName val="EQ50"/>
      <sheetName val="Tickers"/>
      <sheetName val="Orders"/>
      <sheetName val="Extended Order Attributes"/>
      <sheetName val="Open Orders"/>
      <sheetName val="Executions"/>
      <sheetName val="Executions Reporting"/>
      <sheetName val="Portfolio"/>
    </sheetNames>
    <sheetDataSet>
      <sheetData sheetId="0">
        <row r="30">
          <cell r="A30">
            <v>50</v>
          </cell>
          <cell r="B30">
            <v>1.5</v>
          </cell>
          <cell r="C30">
            <v>1</v>
          </cell>
          <cell r="D30">
            <v>1</v>
          </cell>
          <cell r="E30">
            <v>3</v>
          </cell>
          <cell r="G30">
            <v>5.9999999999999995E-4</v>
          </cell>
        </row>
      </sheetData>
      <sheetData sheetId="1"/>
      <sheetData sheetId="2"/>
      <sheetData sheetId="3"/>
      <sheetData sheetId="4"/>
      <sheetData sheetId="5"/>
      <sheetData sheetId="6"/>
      <sheetData sheetId="7">
        <row r="8">
          <cell r="T8" t="str">
            <v>Order ID</v>
          </cell>
        </row>
        <row r="9">
          <cell r="T9" t="str">
            <v>Order Ref</v>
          </cell>
        </row>
        <row r="10">
          <cell r="T10" t="str">
            <v>VOL Order</v>
          </cell>
        </row>
        <row r="11">
          <cell r="T11" t="str">
            <v>Strategy</v>
          </cell>
        </row>
      </sheetData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AD348"/>
  <sheetViews>
    <sheetView tabSelected="1" topLeftCell="A125" workbookViewId="0">
      <selection activeCell="C134" sqref="C134"/>
    </sheetView>
  </sheetViews>
  <sheetFormatPr defaultRowHeight="12.75" x14ac:dyDescent="0.2"/>
  <cols>
    <col min="1" max="1" width="6.125" style="2" customWidth="1"/>
    <col min="2" max="2" width="7.375" style="2" customWidth="1"/>
    <col min="3" max="3" width="7.875" style="2" customWidth="1"/>
    <col min="4" max="4" width="7.5" style="2" customWidth="1"/>
    <col min="5" max="5" width="9.375" style="2" customWidth="1"/>
    <col min="6" max="6" width="9" style="2" customWidth="1"/>
    <col min="7" max="7" width="9.25" style="2" customWidth="1"/>
    <col min="8" max="8" width="7.875" style="2" customWidth="1"/>
    <col min="9" max="9" width="8.75" style="2" customWidth="1"/>
    <col min="10" max="10" width="7.75" style="2" customWidth="1"/>
    <col min="11" max="11" width="8.125" style="2" customWidth="1"/>
    <col min="12" max="12" width="8.375" style="2" customWidth="1"/>
    <col min="13" max="13" width="8.5" style="2" customWidth="1"/>
    <col min="14" max="15" width="8.25" style="2" customWidth="1"/>
    <col min="16" max="16" width="8.125" style="2" customWidth="1"/>
    <col min="17" max="18" width="7.875" style="2" customWidth="1"/>
    <col min="19" max="16384" width="9" style="2"/>
  </cols>
  <sheetData>
    <row r="1" spans="1:18" ht="18" x14ac:dyDescent="0.25">
      <c r="A1" s="51" t="s">
        <v>69</v>
      </c>
    </row>
    <row r="3" spans="1:18" ht="15" customHeight="1" x14ac:dyDescent="0.2">
      <c r="A3" s="1" t="s">
        <v>66</v>
      </c>
      <c r="B3" s="3"/>
      <c r="C3" s="4"/>
      <c r="D3" s="4"/>
      <c r="E3" s="4"/>
      <c r="F3" s="3"/>
      <c r="G3" s="3"/>
      <c r="H3" s="3"/>
      <c r="I3" s="4"/>
      <c r="J3" s="4"/>
      <c r="K3" s="4"/>
    </row>
    <row r="4" spans="1:18" x14ac:dyDescent="0.2">
      <c r="A4" s="5"/>
      <c r="B4" s="26"/>
      <c r="C4" s="7"/>
      <c r="D4" s="8"/>
      <c r="E4" s="9"/>
      <c r="F4" s="9"/>
      <c r="G4" s="8"/>
      <c r="H4" s="5"/>
      <c r="I4" s="8"/>
      <c r="J4" s="10"/>
      <c r="K4" s="8"/>
    </row>
    <row r="5" spans="1:18" x14ac:dyDescent="0.2">
      <c r="A5" s="1" t="s">
        <v>62</v>
      </c>
      <c r="B5" s="26"/>
      <c r="C5" s="58"/>
      <c r="D5" s="11"/>
      <c r="E5" s="9"/>
      <c r="F5" s="9"/>
      <c r="G5" s="11"/>
      <c r="H5" s="5"/>
      <c r="I5" s="7"/>
      <c r="J5" s="10"/>
      <c r="K5" s="7"/>
    </row>
    <row r="6" spans="1:18" x14ac:dyDescent="0.2">
      <c r="A6" s="5" t="s">
        <v>67</v>
      </c>
      <c r="B6" s="26"/>
      <c r="C6" s="58"/>
      <c r="D6" s="11"/>
      <c r="E6" s="9"/>
      <c r="F6" s="9"/>
      <c r="G6" s="11"/>
      <c r="H6" s="5"/>
      <c r="I6" s="7"/>
      <c r="J6" s="10"/>
      <c r="K6" s="7"/>
    </row>
    <row r="7" spans="1:18" x14ac:dyDescent="0.2">
      <c r="A7" s="59"/>
      <c r="B7" s="26"/>
      <c r="C7" s="11"/>
      <c r="D7" s="11"/>
      <c r="E7" s="9"/>
      <c r="F7" s="9"/>
      <c r="G7" s="11"/>
      <c r="H7" s="5"/>
      <c r="I7" s="7"/>
      <c r="J7" s="10"/>
      <c r="K7" s="7"/>
      <c r="L7" s="7"/>
      <c r="M7" s="14"/>
      <c r="N7" s="7"/>
      <c r="O7" s="10"/>
      <c r="P7" s="7"/>
    </row>
    <row r="8" spans="1:18" ht="13.5" thickBot="1" x14ac:dyDescent="0.25">
      <c r="A8" s="5"/>
      <c r="B8" s="26"/>
      <c r="C8" s="11"/>
      <c r="D8" s="11"/>
      <c r="E8" s="9"/>
      <c r="F8" s="9"/>
      <c r="G8" s="11"/>
      <c r="H8" s="5"/>
      <c r="I8" s="7"/>
      <c r="J8" s="10"/>
      <c r="K8" s="7"/>
      <c r="L8" s="7"/>
      <c r="M8" s="14"/>
      <c r="N8" s="7"/>
      <c r="O8" s="10"/>
      <c r="P8" s="7"/>
    </row>
    <row r="9" spans="1:18" ht="36" x14ac:dyDescent="0.2">
      <c r="A9" s="27" t="s">
        <v>33</v>
      </c>
      <c r="B9" s="28" t="s">
        <v>34</v>
      </c>
      <c r="C9" s="29" t="s">
        <v>35</v>
      </c>
      <c r="D9" s="29" t="s">
        <v>58</v>
      </c>
      <c r="E9" s="29" t="s">
        <v>36</v>
      </c>
      <c r="F9" s="29" t="s">
        <v>0</v>
      </c>
      <c r="G9" s="29" t="s">
        <v>52</v>
      </c>
      <c r="H9" s="29" t="s">
        <v>56</v>
      </c>
      <c r="I9" s="29" t="s">
        <v>77</v>
      </c>
      <c r="J9" s="29" t="s">
        <v>81</v>
      </c>
      <c r="K9" s="29" t="s">
        <v>78</v>
      </c>
      <c r="L9" s="29" t="s">
        <v>79</v>
      </c>
      <c r="M9" s="29" t="s">
        <v>80</v>
      </c>
      <c r="N9" s="30" t="s">
        <v>37</v>
      </c>
      <c r="O9" s="30" t="s">
        <v>1</v>
      </c>
      <c r="P9" s="30" t="s">
        <v>38</v>
      </c>
      <c r="Q9" s="46" t="s">
        <v>74</v>
      </c>
      <c r="R9" s="53"/>
    </row>
    <row r="10" spans="1:18" ht="13.5" thickBot="1" x14ac:dyDescent="0.25">
      <c r="A10" s="31" t="s">
        <v>39</v>
      </c>
      <c r="B10" s="32" t="s">
        <v>40</v>
      </c>
      <c r="C10" s="32" t="s">
        <v>41</v>
      </c>
      <c r="D10" s="32" t="s">
        <v>42</v>
      </c>
      <c r="E10" s="32" t="s">
        <v>43</v>
      </c>
      <c r="F10" s="32" t="s">
        <v>44</v>
      </c>
      <c r="G10" s="32" t="s">
        <v>45</v>
      </c>
      <c r="H10" s="32" t="s">
        <v>46</v>
      </c>
      <c r="I10" s="32" t="s">
        <v>47</v>
      </c>
      <c r="J10" s="33" t="s">
        <v>48</v>
      </c>
      <c r="K10" s="33" t="s">
        <v>49</v>
      </c>
      <c r="L10" s="32" t="s">
        <v>50</v>
      </c>
      <c r="M10" s="32" t="s">
        <v>51</v>
      </c>
      <c r="N10" s="49" t="s">
        <v>53</v>
      </c>
      <c r="O10" s="32" t="s">
        <v>54</v>
      </c>
      <c r="P10" s="33" t="s">
        <v>55</v>
      </c>
      <c r="Q10" s="34" t="s">
        <v>57</v>
      </c>
      <c r="R10" s="54"/>
    </row>
    <row r="11" spans="1:18" x14ac:dyDescent="0.2">
      <c r="A11" s="35">
        <v>0</v>
      </c>
      <c r="B11" s="36">
        <v>42087</v>
      </c>
      <c r="C11" s="45"/>
      <c r="D11" s="37"/>
      <c r="E11" s="38">
        <v>1000</v>
      </c>
      <c r="F11" s="38">
        <v>1000</v>
      </c>
      <c r="G11" s="42"/>
      <c r="H11" s="39"/>
      <c r="I11" s="47"/>
      <c r="J11" s="40"/>
      <c r="K11" s="41">
        <v>1000</v>
      </c>
      <c r="L11" s="41">
        <v>1000</v>
      </c>
      <c r="M11" s="42"/>
      <c r="N11" s="63">
        <v>2067.89</v>
      </c>
      <c r="O11" s="43"/>
      <c r="P11" s="41">
        <v>1000</v>
      </c>
      <c r="Q11" s="41"/>
      <c r="R11" s="55"/>
    </row>
    <row r="12" spans="1:18" x14ac:dyDescent="0.2">
      <c r="A12" s="44">
        <v>1</v>
      </c>
      <c r="B12" s="36">
        <v>42109</v>
      </c>
      <c r="C12" s="48">
        <v>1.736E-2</v>
      </c>
      <c r="D12" s="42" t="str">
        <f t="shared" ref="D12" si="0">IF(C12&lt;RF/12,C12-RF/12,"")</f>
        <v/>
      </c>
      <c r="E12" s="41">
        <f t="shared" ref="E12" si="1">E11*(1+C12)</f>
        <v>1017.36</v>
      </c>
      <c r="F12" s="41">
        <f t="shared" ref="F12" si="2">MAX(F11,E12)</f>
        <v>1017.36</v>
      </c>
      <c r="G12" s="42">
        <f t="shared" ref="G12" si="3">E12/F12-1</f>
        <v>0</v>
      </c>
      <c r="H12" s="42">
        <f t="shared" ref="H12:H17" si="4">IF(E12&gt;F11,0.2*(E12-F11)/F11,0)</f>
        <v>3.4720000000000033E-3</v>
      </c>
      <c r="I12" s="48">
        <f t="shared" ref="I12" si="5">C12-H12</f>
        <v>1.3887999999999998E-2</v>
      </c>
      <c r="J12" s="42" t="str">
        <f t="shared" ref="J12" si="6">IF(I12&lt;RF/12,I12-RF/12,"")</f>
        <v/>
      </c>
      <c r="K12" s="41">
        <f t="shared" ref="K12" si="7">K11*(1+I12)</f>
        <v>1013.8879999999999</v>
      </c>
      <c r="L12" s="41">
        <f t="shared" ref="L12" si="8">MAX(L11,K12)</f>
        <v>1013.8879999999999</v>
      </c>
      <c r="M12" s="42">
        <f t="shared" ref="M12" si="9">K12/L12-1</f>
        <v>0</v>
      </c>
      <c r="N12" s="64">
        <v>2085.5100000000002</v>
      </c>
      <c r="O12" s="42">
        <f t="shared" ref="O12" si="10">N12/N11-1</f>
        <v>8.5207627098153882E-3</v>
      </c>
      <c r="P12" s="41">
        <f t="shared" ref="P12" si="11">P11*(1+O12)</f>
        <v>1008.5207627098154</v>
      </c>
      <c r="Q12" s="42">
        <f t="shared" ref="Q12" si="12">I12-O12</f>
        <v>5.3672372901846094E-3</v>
      </c>
      <c r="R12" s="56"/>
    </row>
    <row r="13" spans="1:18" x14ac:dyDescent="0.2">
      <c r="A13" s="44">
        <v>2</v>
      </c>
      <c r="B13" s="36">
        <v>42139</v>
      </c>
      <c r="C13" s="48">
        <v>1.469E-2</v>
      </c>
      <c r="D13" s="42" t="str">
        <f t="shared" ref="D13" si="13">IF(C13&lt;RF/12,C13-RF/12,"")</f>
        <v/>
      </c>
      <c r="E13" s="41">
        <f t="shared" ref="E13" si="14">E12*(1+C13)</f>
        <v>1032.3050184000001</v>
      </c>
      <c r="F13" s="41">
        <f t="shared" ref="F13" si="15">MAX(F12,E13)</f>
        <v>1032.3050184000001</v>
      </c>
      <c r="G13" s="42">
        <f t="shared" ref="G13" si="16">E13/F13-1</f>
        <v>0</v>
      </c>
      <c r="H13" s="42">
        <f t="shared" si="4"/>
        <v>2.9380000000000187E-3</v>
      </c>
      <c r="I13" s="48">
        <f t="shared" ref="I13" si="17">C13-H13</f>
        <v>1.1751999999999981E-2</v>
      </c>
      <c r="J13" s="42" t="str">
        <f t="shared" ref="J13" si="18">IF(I13&lt;RF/12,I13-RF/12,"")</f>
        <v/>
      </c>
      <c r="K13" s="41">
        <f t="shared" ref="K13" si="19">K12*(1+I13)</f>
        <v>1025.8032117759999</v>
      </c>
      <c r="L13" s="41">
        <f t="shared" ref="L13" si="20">MAX(L12,K13)</f>
        <v>1025.8032117759999</v>
      </c>
      <c r="M13" s="42">
        <f t="shared" ref="M13" si="21">K13/L13-1</f>
        <v>0</v>
      </c>
      <c r="N13" s="64">
        <v>2107.39</v>
      </c>
      <c r="O13" s="42">
        <f t="shared" ref="O13" si="22">N13/N12-1</f>
        <v>1.0491438545008114E-2</v>
      </c>
      <c r="P13" s="41">
        <f t="shared" ref="P13" si="23">P12*(1+O13)</f>
        <v>1019.1015963131501</v>
      </c>
      <c r="Q13" s="42">
        <f t="shared" ref="Q13" si="24">I13-O13</f>
        <v>1.2605614549918674E-3</v>
      </c>
      <c r="R13" s="56"/>
    </row>
    <row r="14" spans="1:18" x14ac:dyDescent="0.2">
      <c r="A14" s="44">
        <v>3</v>
      </c>
      <c r="B14" s="36">
        <v>42170</v>
      </c>
      <c r="C14" s="48">
        <v>-1.315E-2</v>
      </c>
      <c r="D14" s="42">
        <f t="shared" ref="D14" si="25">IF(C14&lt;RF/12,C14-RF/12,"")</f>
        <v>-1.3983333333333334E-2</v>
      </c>
      <c r="E14" s="41">
        <f t="shared" ref="E14" si="26">E13*(1+C14)</f>
        <v>1018.7302074080401</v>
      </c>
      <c r="F14" s="41">
        <f t="shared" ref="F14" si="27">MAX(F13,E14)</f>
        <v>1032.3050184000001</v>
      </c>
      <c r="G14" s="42">
        <f t="shared" ref="G14" si="28">E14/F14-1</f>
        <v>-1.3149999999999995E-2</v>
      </c>
      <c r="H14" s="42">
        <f t="shared" si="4"/>
        <v>0</v>
      </c>
      <c r="I14" s="48">
        <f t="shared" ref="I14" si="29">C14-H14</f>
        <v>-1.315E-2</v>
      </c>
      <c r="J14" s="42">
        <f t="shared" ref="J14" si="30">IF(I14&lt;RF/12,I14-RF/12,"")</f>
        <v>-1.3983333333333334E-2</v>
      </c>
      <c r="K14" s="41">
        <f t="shared" ref="K14" si="31">K13*(1+I14)</f>
        <v>1012.3138995411455</v>
      </c>
      <c r="L14" s="41">
        <f t="shared" ref="L14" si="32">MAX(L13,K14)</f>
        <v>1025.8032117759999</v>
      </c>
      <c r="M14" s="42">
        <f t="shared" ref="M14" si="33">K14/L14-1</f>
        <v>-1.3149999999999995E-2</v>
      </c>
      <c r="N14" s="64">
        <v>2063.11</v>
      </c>
      <c r="O14" s="42">
        <f t="shared" ref="O14" si="34">N14/N13-1</f>
        <v>-2.10117728564716E-2</v>
      </c>
      <c r="P14" s="41">
        <f t="shared" ref="P14" si="35">P13*(1+O14)</f>
        <v>997.68846505375063</v>
      </c>
      <c r="Q14" s="42">
        <f t="shared" ref="Q14" si="36">I14-O14</f>
        <v>7.8617728564715997E-3</v>
      </c>
      <c r="R14" s="56"/>
    </row>
    <row r="15" spans="1:18" x14ac:dyDescent="0.2">
      <c r="A15" s="44">
        <v>4</v>
      </c>
      <c r="B15" s="36">
        <v>42200</v>
      </c>
      <c r="C15" s="48">
        <v>2.4830000000000001E-2</v>
      </c>
      <c r="D15" s="42" t="str">
        <f t="shared" ref="D15" si="37">IF(C15&lt;RF/12,C15-RF/12,"")</f>
        <v/>
      </c>
      <c r="E15" s="41">
        <f t="shared" ref="E15" si="38">E14*(1+C15)</f>
        <v>1044.0252784579816</v>
      </c>
      <c r="F15" s="41">
        <f t="shared" ref="F15" si="39">MAX(F14,E15)</f>
        <v>1044.0252784579816</v>
      </c>
      <c r="G15" s="42">
        <f t="shared" ref="G15" si="40">E15/F15-1</f>
        <v>0</v>
      </c>
      <c r="H15" s="42">
        <f t="shared" si="4"/>
        <v>2.2706970999999696E-3</v>
      </c>
      <c r="I15" s="48">
        <f t="shared" ref="I15" si="41">C15-H15</f>
        <v>2.2559302900000033E-2</v>
      </c>
      <c r="J15" s="42" t="str">
        <f t="shared" ref="J15" si="42">IF(I15&lt;RF/12,I15-RF/12,"")</f>
        <v/>
      </c>
      <c r="K15" s="41">
        <f t="shared" ref="K15" si="43">K14*(1+I15)</f>
        <v>1035.1509954307744</v>
      </c>
      <c r="L15" s="41">
        <f t="shared" ref="L15" si="44">MAX(L14,K15)</f>
        <v>1035.1509954307744</v>
      </c>
      <c r="M15" s="42">
        <f t="shared" ref="M15" si="45">K15/L15-1</f>
        <v>0</v>
      </c>
      <c r="N15" s="64">
        <v>2103.84</v>
      </c>
      <c r="O15" s="42">
        <f t="shared" ref="O15" si="46">N15/N14-1</f>
        <v>1.9742039930008559E-2</v>
      </c>
      <c r="P15" s="41">
        <f t="shared" ref="P15" si="47">P14*(1+O15)</f>
        <v>1017.3848705685507</v>
      </c>
      <c r="Q15" s="42">
        <f t="shared" ref="Q15" si="48">I15-O15</f>
        <v>2.8172629699914735E-3</v>
      </c>
      <c r="R15" s="56"/>
    </row>
    <row r="16" spans="1:18" x14ac:dyDescent="0.2">
      <c r="A16" s="44">
        <v>5</v>
      </c>
      <c r="B16" s="36">
        <v>42231</v>
      </c>
      <c r="C16" s="48">
        <v>-4.4119999999999999E-2</v>
      </c>
      <c r="D16" s="42">
        <f t="shared" ref="D16" si="49">IF(C16&lt;RF/12,C16-RF/12,"")</f>
        <v>-4.4953333333333331E-2</v>
      </c>
      <c r="E16" s="41">
        <f t="shared" ref="E16" si="50">E15*(1+C16)</f>
        <v>997.96288317241533</v>
      </c>
      <c r="F16" s="41">
        <f t="shared" ref="F16" si="51">MAX(F15,E16)</f>
        <v>1044.0252784579816</v>
      </c>
      <c r="G16" s="42">
        <f t="shared" ref="G16" si="52">E16/F16-1</f>
        <v>-4.4120000000000048E-2</v>
      </c>
      <c r="H16" s="42">
        <f t="shared" si="4"/>
        <v>0</v>
      </c>
      <c r="I16" s="48">
        <f t="shared" ref="I16" si="53">C16-H16</f>
        <v>-4.4119999999999999E-2</v>
      </c>
      <c r="J16" s="42">
        <f t="shared" ref="J16" si="54">IF(I16&lt;RF/12,I16-RF/12,"")</f>
        <v>-4.4953333333333331E-2</v>
      </c>
      <c r="K16" s="41">
        <f t="shared" ref="K16" si="55">K15*(1+I16)</f>
        <v>989.48013351236864</v>
      </c>
      <c r="L16" s="41">
        <f t="shared" ref="L16" si="56">MAX(L15,K16)</f>
        <v>1035.1509954307744</v>
      </c>
      <c r="M16" s="42">
        <f t="shared" ref="M16" si="57">K16/L16-1</f>
        <v>-4.4120000000000048E-2</v>
      </c>
      <c r="N16" s="64">
        <v>1972.18</v>
      </c>
      <c r="O16" s="42">
        <f t="shared" ref="O16" si="58">N16/N15-1</f>
        <v>-6.258080462392579E-2</v>
      </c>
      <c r="P16" s="41">
        <f t="shared" ref="P16" si="59">P15*(1+O16)</f>
        <v>953.71610675616216</v>
      </c>
      <c r="Q16" s="42">
        <f t="shared" ref="Q16" si="60">I16-O16</f>
        <v>1.846080462392579E-2</v>
      </c>
      <c r="R16" s="56"/>
    </row>
    <row r="17" spans="1:18" x14ac:dyDescent="0.2">
      <c r="A17" s="44">
        <v>6</v>
      </c>
      <c r="B17" s="36">
        <v>42262</v>
      </c>
      <c r="C17" s="48">
        <v>-3.9800000000000002E-2</v>
      </c>
      <c r="D17" s="42">
        <f t="shared" ref="D17" si="61">IF(C17&lt;RF/12,C17-RF/12,"")</f>
        <v>-4.0633333333333334E-2</v>
      </c>
      <c r="E17" s="41">
        <f t="shared" ref="E17" si="62">E16*(1+C17)</f>
        <v>958.24396042215312</v>
      </c>
      <c r="F17" s="41">
        <f t="shared" ref="F17" si="63">MAX(F16,E17)</f>
        <v>1044.0252784579816</v>
      </c>
      <c r="G17" s="42">
        <f t="shared" ref="G17" si="64">E17/F17-1</f>
        <v>-8.2164024000000224E-2</v>
      </c>
      <c r="H17" s="42">
        <f t="shared" si="4"/>
        <v>0</v>
      </c>
      <c r="I17" s="48">
        <f t="shared" ref="I17" si="65">C17-H17</f>
        <v>-3.9800000000000002E-2</v>
      </c>
      <c r="J17" s="42">
        <f t="shared" ref="J17" si="66">IF(I17&lt;RF/12,I17-RF/12,"")</f>
        <v>-4.0633333333333334E-2</v>
      </c>
      <c r="K17" s="41">
        <f t="shared" ref="K17" si="67">K16*(1+I17)</f>
        <v>950.09882419857627</v>
      </c>
      <c r="L17" s="41">
        <f t="shared" ref="L17" si="68">MAX(L16,K17)</f>
        <v>1035.1509954307744</v>
      </c>
      <c r="M17" s="42">
        <f t="shared" ref="M17" si="69">K17/L17-1</f>
        <v>-8.2164024000000113E-2</v>
      </c>
      <c r="N17" s="64">
        <v>1920.03</v>
      </c>
      <c r="O17" s="42">
        <f t="shared" ref="O17" si="70">N17/N16-1</f>
        <v>-2.6442819620927094E-2</v>
      </c>
      <c r="P17" s="41">
        <f t="shared" ref="P17" si="71">P16*(1+O17)</f>
        <v>928.49716377563607</v>
      </c>
      <c r="Q17" s="42">
        <f t="shared" ref="Q17" si="72">I17-O17</f>
        <v>-1.3357180379072908E-2</v>
      </c>
      <c r="R17" s="56"/>
    </row>
    <row r="18" spans="1:18" x14ac:dyDescent="0.2">
      <c r="A18" s="44">
        <v>7</v>
      </c>
      <c r="B18" s="36">
        <v>42292</v>
      </c>
      <c r="C18" s="48">
        <v>6.547E-2</v>
      </c>
      <c r="D18" s="42" t="str">
        <f t="shared" ref="D18" si="73">IF(C18&lt;RF/12,C18-RF/12,"")</f>
        <v/>
      </c>
      <c r="E18" s="41">
        <f t="shared" ref="E18" si="74">E17*(1+C18)</f>
        <v>1020.9801925109914</v>
      </c>
      <c r="F18" s="41">
        <f t="shared" ref="F18" si="75">MAX(F17,E18)</f>
        <v>1044.0252784579816</v>
      </c>
      <c r="G18" s="42">
        <f t="shared" ref="G18" si="76">E18/F18-1</f>
        <v>-2.2073302651280269E-2</v>
      </c>
      <c r="H18" s="42">
        <f t="shared" ref="H18" si="77">IF(E18&gt;F17,0.2*(E18-F17)/F17,0)</f>
        <v>0</v>
      </c>
      <c r="I18" s="48">
        <f t="shared" ref="I18" si="78">C18-H18</f>
        <v>6.547E-2</v>
      </c>
      <c r="J18" s="42" t="str">
        <f t="shared" ref="J18" si="79">IF(I18&lt;RF/12,I18-RF/12,"")</f>
        <v/>
      </c>
      <c r="K18" s="41">
        <f t="shared" ref="K18" si="80">K17*(1+I18)</f>
        <v>1012.301794218857</v>
      </c>
      <c r="L18" s="41">
        <f t="shared" ref="L18" si="81">MAX(L17,K18)</f>
        <v>1035.1509954307744</v>
      </c>
      <c r="M18" s="42">
        <f t="shared" ref="M18" si="82">K18/L18-1</f>
        <v>-2.2073302651280158E-2</v>
      </c>
      <c r="N18" s="64">
        <v>2079.36</v>
      </c>
      <c r="O18" s="42">
        <f t="shared" ref="O18" si="83">N18/N17-1</f>
        <v>8.2983078389400333E-2</v>
      </c>
      <c r="P18" s="41">
        <f t="shared" ref="P18" si="84">P17*(1+O18)</f>
        <v>1005.5467167015655</v>
      </c>
      <c r="Q18" s="42">
        <f t="shared" ref="Q18" si="85">I18-O18</f>
        <v>-1.7513078389400333E-2</v>
      </c>
      <c r="R18" s="56"/>
    </row>
    <row r="19" spans="1:18" x14ac:dyDescent="0.2">
      <c r="A19" s="44">
        <v>8</v>
      </c>
      <c r="B19" s="36">
        <v>42323</v>
      </c>
      <c r="C19" s="48">
        <v>5.0000000000000002E-5</v>
      </c>
      <c r="D19" s="42">
        <f t="shared" ref="D19" si="86">IF(C19&lt;RF/12,C19-RF/12,"")</f>
        <v>-7.8333333333333336E-4</v>
      </c>
      <c r="E19" s="41">
        <f t="shared" ref="E19" si="87">E18*(1+C19)</f>
        <v>1021.0312415206171</v>
      </c>
      <c r="F19" s="41">
        <f t="shared" ref="F19" si="88">MAX(F18,E19)</f>
        <v>1044.0252784579816</v>
      </c>
      <c r="G19" s="42">
        <f t="shared" ref="G19" si="89">E19/F19-1</f>
        <v>-2.202440631641267E-2</v>
      </c>
      <c r="H19" s="42">
        <f t="shared" ref="H19" si="90">IF(E19&gt;F18,0.2*(E19-F18)/F18,0)</f>
        <v>0</v>
      </c>
      <c r="I19" s="48">
        <f t="shared" ref="I19" si="91">C19-H19</f>
        <v>5.0000000000000002E-5</v>
      </c>
      <c r="J19" s="42">
        <f t="shared" ref="J19" si="92">IF(I19&lt;RF/12,I19-RF/12,"")</f>
        <v>-7.8333333333333336E-4</v>
      </c>
      <c r="K19" s="41">
        <f t="shared" ref="K19" si="93">K18*(1+I19)</f>
        <v>1012.3524093085681</v>
      </c>
      <c r="L19" s="41">
        <f t="shared" ref="L19" si="94">MAX(L18,K19)</f>
        <v>1035.1509954307744</v>
      </c>
      <c r="M19" s="42">
        <f t="shared" ref="M19" si="95">K19/L19-1</f>
        <v>-2.2024406316412559E-2</v>
      </c>
      <c r="N19" s="64">
        <v>2080.41</v>
      </c>
      <c r="O19" s="42">
        <f t="shared" ref="O19" si="96">N19/N18-1</f>
        <v>5.0496306555847248E-4</v>
      </c>
      <c r="P19" s="41">
        <f t="shared" ref="P19" si="97">P18*(1+O19)</f>
        <v>1006.0544806541934</v>
      </c>
      <c r="Q19" s="42">
        <f t="shared" ref="Q19" si="98">I19-O19</f>
        <v>-4.5496306555847246E-4</v>
      </c>
      <c r="R19" s="56"/>
    </row>
    <row r="20" spans="1:18" x14ac:dyDescent="0.2">
      <c r="A20" s="44">
        <v>9</v>
      </c>
      <c r="B20" s="36">
        <v>42353</v>
      </c>
      <c r="C20" s="48">
        <v>-2.9159999999999998E-2</v>
      </c>
      <c r="D20" s="42">
        <f t="shared" ref="D20" si="99">IF(C20&lt;RF/12,C20-RF/12,"")</f>
        <v>-2.999333333333333E-2</v>
      </c>
      <c r="E20" s="41">
        <f t="shared" ref="E20" si="100">E19*(1+C20)</f>
        <v>991.25797051787595</v>
      </c>
      <c r="F20" s="41">
        <f t="shared" ref="F20" si="101">MAX(F19,E20)</f>
        <v>1044.0252784579816</v>
      </c>
      <c r="G20" s="42">
        <f t="shared" ref="G20" si="102">E20/F20-1</f>
        <v>-5.0542174628226078E-2</v>
      </c>
      <c r="H20" s="42">
        <f t="shared" ref="H20" si="103">IF(E20&gt;F19,0.2*(E20-F19)/F19,0)</f>
        <v>0</v>
      </c>
      <c r="I20" s="48">
        <f t="shared" ref="I20" si="104">C20-H20</f>
        <v>-2.9159999999999998E-2</v>
      </c>
      <c r="J20" s="42">
        <f t="shared" ref="J20" si="105">IF(I20&lt;RF/12,I20-RF/12,"")</f>
        <v>-2.999333333333333E-2</v>
      </c>
      <c r="K20" s="41">
        <f t="shared" ref="K20" si="106">K19*(1+I20)</f>
        <v>982.83221305313032</v>
      </c>
      <c r="L20" s="41">
        <f t="shared" ref="L20" si="107">MAX(L19,K20)</f>
        <v>1035.1509954307744</v>
      </c>
      <c r="M20" s="42">
        <f t="shared" ref="M20" si="108">K20/L20-1</f>
        <v>-5.0542174628225967E-2</v>
      </c>
      <c r="N20" s="64">
        <v>2043.94</v>
      </c>
      <c r="O20" s="42">
        <f t="shared" ref="O20" si="109">N20/N19-1</f>
        <v>-1.7530198374358763E-2</v>
      </c>
      <c r="P20" s="41">
        <f t="shared" ref="P20" si="110">P19*(1+O20)</f>
        <v>988.41814603291289</v>
      </c>
      <c r="Q20" s="42">
        <f t="shared" ref="Q20" si="111">I20-O20</f>
        <v>-1.1629801625641235E-2</v>
      </c>
      <c r="R20" s="65">
        <f>K20/K11-1</f>
        <v>-1.7167786946869712E-2</v>
      </c>
    </row>
    <row r="21" spans="1:18" x14ac:dyDescent="0.2">
      <c r="A21" s="44">
        <v>10</v>
      </c>
      <c r="B21" s="36">
        <v>42385</v>
      </c>
      <c r="C21" s="48">
        <v>-7.2190000000000004E-2</v>
      </c>
      <c r="D21" s="42">
        <f t="shared" ref="D21" si="112">IF(C21&lt;RF/12,C21-RF/12,"")</f>
        <v>-7.3023333333333343E-2</v>
      </c>
      <c r="E21" s="41">
        <f t="shared" ref="E21" si="113">E20*(1+C21)</f>
        <v>919.69905762619055</v>
      </c>
      <c r="F21" s="41">
        <f t="shared" ref="F21" si="114">MAX(F20,E21)</f>
        <v>1044.0252784579816</v>
      </c>
      <c r="G21" s="42">
        <f t="shared" ref="G21" si="115">E21/F21-1</f>
        <v>-0.11908353504181435</v>
      </c>
      <c r="H21" s="42">
        <f t="shared" ref="H21" si="116">IF(E21&gt;F20,0.2*(E21-F20)/F20,0)</f>
        <v>0</v>
      </c>
      <c r="I21" s="48">
        <f t="shared" ref="I21" si="117">C21-H21</f>
        <v>-7.2190000000000004E-2</v>
      </c>
      <c r="J21" s="42">
        <f t="shared" ref="J21" si="118">IF(I21&lt;RF/12,I21-RF/12,"")</f>
        <v>-7.3023333333333343E-2</v>
      </c>
      <c r="K21" s="41">
        <f t="shared" ref="K21" si="119">K20*(1+I21)</f>
        <v>911.88155559282484</v>
      </c>
      <c r="L21" s="41">
        <f t="shared" ref="L21" si="120">MAX(L20,K21)</f>
        <v>1035.1509954307744</v>
      </c>
      <c r="M21" s="42">
        <f t="shared" ref="M21" si="121">K21/L21-1</f>
        <v>-0.11908353504181424</v>
      </c>
      <c r="N21" s="64">
        <v>1940.24</v>
      </c>
      <c r="O21" s="42">
        <f t="shared" ref="O21" si="122">N21/N20-1</f>
        <v>-5.0735344481736222E-2</v>
      </c>
      <c r="P21" s="41">
        <f t="shared" ref="P21" si="123">P20*(1+O21)</f>
        <v>938.27041090193404</v>
      </c>
      <c r="Q21" s="42">
        <f t="shared" ref="Q21" si="124">I21-O21</f>
        <v>-2.1454655518263782E-2</v>
      </c>
      <c r="R21" s="56"/>
    </row>
    <row r="22" spans="1:18" x14ac:dyDescent="0.2">
      <c r="A22" s="44">
        <v>11</v>
      </c>
      <c r="B22" s="36">
        <v>42417</v>
      </c>
      <c r="C22" s="48">
        <v>-1.5389999999999999E-2</v>
      </c>
      <c r="D22" s="42">
        <f t="shared" ref="D22" si="125">IF(C22&lt;RF/12,C22-RF/12,"")</f>
        <v>-1.6223333333333333E-2</v>
      </c>
      <c r="E22" s="41">
        <f t="shared" ref="E22" si="126">E21*(1+C22)</f>
        <v>905.54488912932345</v>
      </c>
      <c r="F22" s="41">
        <f t="shared" ref="F22" si="127">MAX(F21,E22)</f>
        <v>1044.0252784579816</v>
      </c>
      <c r="G22" s="42">
        <f t="shared" ref="G22" si="128">E22/F22-1</f>
        <v>-0.13264083943752081</v>
      </c>
      <c r="H22" s="42">
        <f t="shared" ref="H22" si="129">IF(E22&gt;F21,0.2*(E22-F21)/F21,0)</f>
        <v>0</v>
      </c>
      <c r="I22" s="48">
        <f t="shared" ref="I22" si="130">C22-H22</f>
        <v>-1.5389999999999999E-2</v>
      </c>
      <c r="J22" s="42">
        <f t="shared" ref="J22" si="131">IF(I22&lt;RF/12,I22-RF/12,"")</f>
        <v>-1.6223333333333333E-2</v>
      </c>
      <c r="K22" s="41">
        <f t="shared" ref="K22" si="132">K21*(1+I22)</f>
        <v>897.84769845225128</v>
      </c>
      <c r="L22" s="41">
        <f t="shared" ref="L22" si="133">MAX(L21,K22)</f>
        <v>1035.1509954307744</v>
      </c>
      <c r="M22" s="42">
        <f t="shared" ref="M22" si="134">K22/L22-1</f>
        <v>-0.1326408394375207</v>
      </c>
      <c r="N22" s="64">
        <v>1932.23</v>
      </c>
      <c r="O22" s="42">
        <f t="shared" ref="O22" si="135">N22/N21-1</f>
        <v>-4.1283552550199776E-3</v>
      </c>
      <c r="P22" s="41">
        <f t="shared" ref="P22" si="136">P21*(1+O22)</f>
        <v>934.39689732045724</v>
      </c>
      <c r="Q22" s="42">
        <f t="shared" ref="Q22" si="137">I22-O22</f>
        <v>-1.1261644744980022E-2</v>
      </c>
      <c r="R22" s="56"/>
    </row>
    <row r="23" spans="1:18" x14ac:dyDescent="0.2">
      <c r="A23" s="44">
        <v>12</v>
      </c>
      <c r="B23" s="36">
        <v>42445</v>
      </c>
      <c r="C23" s="48">
        <v>6.8739999999999996E-2</v>
      </c>
      <c r="D23" s="42" t="str">
        <f t="shared" ref="D23" si="138">IF(C23&lt;RF/12,C23-RF/12,"")</f>
        <v/>
      </c>
      <c r="E23" s="41">
        <f t="shared" ref="E23" si="139">E22*(1+C23)</f>
        <v>967.79204480807311</v>
      </c>
      <c r="F23" s="41">
        <f t="shared" ref="F23" si="140">MAX(F22,E23)</f>
        <v>1044.0252784579816</v>
      </c>
      <c r="G23" s="42">
        <f t="shared" ref="G23" si="141">E23/F23-1</f>
        <v>-7.3018570740456035E-2</v>
      </c>
      <c r="H23" s="42">
        <f t="shared" ref="H23" si="142">IF(E23&gt;F22,0.2*(E23-F22)/F22,0)</f>
        <v>0</v>
      </c>
      <c r="I23" s="48">
        <f t="shared" ref="I23" si="143">C23-H23</f>
        <v>6.8739999999999996E-2</v>
      </c>
      <c r="J23" s="42" t="str">
        <f t="shared" ref="J23" si="144">IF(I23&lt;RF/12,I23-RF/12,"")</f>
        <v/>
      </c>
      <c r="K23" s="41">
        <f t="shared" ref="K23" si="145">K22*(1+I23)</f>
        <v>959.56574924385905</v>
      </c>
      <c r="L23" s="41">
        <f t="shared" ref="L23" si="146">MAX(L22,K23)</f>
        <v>1035.1509954307744</v>
      </c>
      <c r="M23" s="42">
        <f t="shared" ref="M23" si="147">K23/L23-1</f>
        <v>-7.3018570740455924E-2</v>
      </c>
      <c r="N23" s="64">
        <v>2059.7399999999998</v>
      </c>
      <c r="O23" s="42">
        <f t="shared" ref="O23" si="148">N23/N22-1</f>
        <v>6.5991108718941094E-2</v>
      </c>
      <c r="P23" s="41">
        <f t="shared" ref="P23" si="149">P22*(1+O23)</f>
        <v>996.05878455817276</v>
      </c>
      <c r="Q23" s="42">
        <f t="shared" ref="Q23" si="150">I23-O23</f>
        <v>2.7488912810589017E-3</v>
      </c>
      <c r="R23" s="56"/>
    </row>
    <row r="24" spans="1:18" x14ac:dyDescent="0.2">
      <c r="A24" s="44">
        <v>13</v>
      </c>
      <c r="B24" s="36">
        <v>42473</v>
      </c>
      <c r="C24" s="48">
        <v>4.7999999999999996E-3</v>
      </c>
      <c r="D24" s="42" t="str">
        <f t="shared" ref="D24" si="151">IF(C24&lt;RF/12,C24-RF/12,"")</f>
        <v/>
      </c>
      <c r="E24" s="41">
        <f t="shared" ref="E24" si="152">E23*(1+C24)</f>
        <v>972.4374466231518</v>
      </c>
      <c r="F24" s="41">
        <f t="shared" ref="F24" si="153">MAX(F23,E24)</f>
        <v>1044.0252784579816</v>
      </c>
      <c r="G24" s="42">
        <f t="shared" ref="G24" si="154">E24/F24-1</f>
        <v>-6.8569059880010275E-2</v>
      </c>
      <c r="H24" s="42">
        <f t="shared" ref="H24" si="155">IF(E24&gt;F23,0.2*(E24-F23)/F23,0)</f>
        <v>0</v>
      </c>
      <c r="I24" s="48">
        <f t="shared" ref="I24" si="156">C24-H24</f>
        <v>4.7999999999999996E-3</v>
      </c>
      <c r="J24" s="42" t="str">
        <f t="shared" ref="J24" si="157">IF(I24&lt;RF/12,I24-RF/12,"")</f>
        <v/>
      </c>
      <c r="K24" s="41">
        <f t="shared" ref="K24" si="158">K23*(1+I24)</f>
        <v>964.17166484022948</v>
      </c>
      <c r="L24" s="41">
        <f t="shared" ref="L24" si="159">MAX(L23,K24)</f>
        <v>1035.1509954307744</v>
      </c>
      <c r="M24" s="42">
        <f t="shared" ref="M24" si="160">K24/L24-1</f>
        <v>-6.8569059880010164E-2</v>
      </c>
      <c r="N24" s="64">
        <v>2065.3000000000002</v>
      </c>
      <c r="O24" s="42">
        <f t="shared" ref="O24" si="161">N24/N23-1</f>
        <v>2.69936982337593E-3</v>
      </c>
      <c r="P24" s="41">
        <f t="shared" ref="P24" si="162">P23*(1+O24)</f>
        <v>998.74751558351761</v>
      </c>
      <c r="Q24" s="42">
        <f t="shared" ref="Q24" si="163">I24-O24</f>
        <v>2.1006301766240696E-3</v>
      </c>
      <c r="R24" s="56"/>
    </row>
    <row r="25" spans="1:18" x14ac:dyDescent="0.2">
      <c r="A25" s="44">
        <v>14</v>
      </c>
      <c r="B25" s="36">
        <v>42501</v>
      </c>
      <c r="C25" s="48">
        <v>3.7690000000000001E-2</v>
      </c>
      <c r="D25" s="42" t="str">
        <f t="shared" ref="D25" si="164">IF(C25&lt;RF/12,C25-RF/12,"")</f>
        <v/>
      </c>
      <c r="E25" s="41">
        <f t="shared" ref="E25" si="165">E24*(1+C25)</f>
        <v>1009.0886139863784</v>
      </c>
      <c r="F25" s="41">
        <f t="shared" ref="F25" si="166">MAX(F24,E25)</f>
        <v>1044.0252784579816</v>
      </c>
      <c r="G25" s="42">
        <f t="shared" ref="G25" si="167">E25/F25-1</f>
        <v>-3.346342774688793E-2</v>
      </c>
      <c r="H25" s="42">
        <f t="shared" ref="H25" si="168">IF(E25&gt;F24,0.2*(E25-F24)/F24,0)</f>
        <v>0</v>
      </c>
      <c r="I25" s="48">
        <f t="shared" ref="I25" si="169">C25-H25</f>
        <v>3.7690000000000001E-2</v>
      </c>
      <c r="J25" s="42" t="str">
        <f t="shared" ref="J25" si="170">IF(I25&lt;RF/12,I25-RF/12,"")</f>
        <v/>
      </c>
      <c r="K25" s="41">
        <f t="shared" ref="K25" si="171">K24*(1+I25)</f>
        <v>1000.5112948880577</v>
      </c>
      <c r="L25" s="41">
        <f t="shared" ref="L25" si="172">MAX(L24,K25)</f>
        <v>1035.1509954307744</v>
      </c>
      <c r="M25" s="42">
        <f t="shared" ref="M25" si="173">K25/L25-1</f>
        <v>-3.3463427746887819E-2</v>
      </c>
      <c r="N25" s="64">
        <v>2096.9499999999998</v>
      </c>
      <c r="O25" s="42">
        <f t="shared" ref="O25" si="174">N25/N24-1</f>
        <v>1.5324650171887777E-2</v>
      </c>
      <c r="P25" s="41">
        <f t="shared" ref="P25" si="175">P24*(1+O25)</f>
        <v>1014.0529718698771</v>
      </c>
      <c r="Q25" s="42">
        <f t="shared" ref="Q25" si="176">I25-O25</f>
        <v>2.2365349828112224E-2</v>
      </c>
      <c r="R25" s="56"/>
    </row>
    <row r="26" spans="1:18" x14ac:dyDescent="0.2">
      <c r="A26" s="44">
        <v>15</v>
      </c>
      <c r="B26" s="36">
        <v>42529</v>
      </c>
      <c r="C26" s="48">
        <v>-1.39E-3</v>
      </c>
      <c r="D26" s="42">
        <f t="shared" ref="D26" si="177">IF(C26&lt;RF/12,C26-RF/12,"")</f>
        <v>-2.2233333333333332E-3</v>
      </c>
      <c r="E26" s="41">
        <f t="shared" ref="E26" si="178">E25*(1+C26)</f>
        <v>1007.6859808129374</v>
      </c>
      <c r="F26" s="41">
        <f t="shared" ref="F26" si="179">MAX(F25,E26)</f>
        <v>1044.0252784579816</v>
      </c>
      <c r="G26" s="42">
        <f t="shared" ref="G26" si="180">E26/F26-1</f>
        <v>-3.4806913582319687E-2</v>
      </c>
      <c r="H26" s="42">
        <f t="shared" ref="H26" si="181">IF(E26&gt;F25,0.2*(E26-F25)/F25,0)</f>
        <v>0</v>
      </c>
      <c r="I26" s="48">
        <f t="shared" ref="I26" si="182">C26-H26</f>
        <v>-1.39E-3</v>
      </c>
      <c r="J26" s="42">
        <f t="shared" ref="J26" si="183">IF(I26&lt;RF/12,I26-RF/12,"")</f>
        <v>-2.2233333333333332E-3</v>
      </c>
      <c r="K26" s="41">
        <f t="shared" ref="K26" si="184">K25*(1+I26)</f>
        <v>999.12058418816332</v>
      </c>
      <c r="L26" s="41">
        <f t="shared" ref="L26" si="185">MAX(L25,K26)</f>
        <v>1035.1509954307744</v>
      </c>
      <c r="M26" s="42">
        <f t="shared" ref="M26" si="186">K26/L26-1</f>
        <v>-3.4806913582319576E-2</v>
      </c>
      <c r="N26" s="64">
        <v>2098.86</v>
      </c>
      <c r="O26" s="42">
        <f t="shared" ref="O26" si="187">N26/N25-1</f>
        <v>9.1084670593022388E-4</v>
      </c>
      <c r="P26" s="41">
        <f t="shared" ref="P26" si="188">P25*(1+O26)</f>
        <v>1014.9766186789435</v>
      </c>
      <c r="Q26" s="42">
        <f t="shared" ref="Q26" si="189">I26-O26</f>
        <v>-2.3008467059302236E-3</v>
      </c>
      <c r="R26" s="56"/>
    </row>
    <row r="27" spans="1:18" x14ac:dyDescent="0.2">
      <c r="A27" s="44">
        <v>16</v>
      </c>
      <c r="B27" s="36">
        <v>42557</v>
      </c>
      <c r="C27" s="48">
        <v>4.3900000000000002E-2</v>
      </c>
      <c r="D27" s="42" t="str">
        <f t="shared" ref="D27" si="190">IF(C27&lt;RF/12,C27-RF/12,"")</f>
        <v/>
      </c>
      <c r="E27" s="41">
        <f t="shared" ref="E27" si="191">E26*(1+C27)</f>
        <v>1051.9233953706255</v>
      </c>
      <c r="F27" s="41">
        <f t="shared" ref="F27" si="192">MAX(F26,E27)</f>
        <v>1051.9233953706255</v>
      </c>
      <c r="G27" s="42">
        <f t="shared" ref="G27" si="193">E27/F27-1</f>
        <v>0</v>
      </c>
      <c r="H27" s="42">
        <f t="shared" ref="H27" si="194">IF(E27&gt;F26,0.2*(E27-F26)/F26,0)</f>
        <v>1.5130125822833268E-3</v>
      </c>
      <c r="I27" s="48">
        <f t="shared" ref="I27" si="195">C27-H27</f>
        <v>4.2386987417716675E-2</v>
      </c>
      <c r="J27" s="42" t="str">
        <f t="shared" ref="J27" si="196">IF(I27&lt;RF/12,I27-RF/12,"")</f>
        <v/>
      </c>
      <c r="K27" s="41">
        <f t="shared" ref="K27" si="197">K26*(1+I27)</f>
        <v>1041.4702958189289</v>
      </c>
      <c r="L27" s="41">
        <f t="shared" ref="L27" si="198">MAX(L26,K27)</f>
        <v>1041.4702958189289</v>
      </c>
      <c r="M27" s="42">
        <f t="shared" ref="M27" si="199">K27/L27-1</f>
        <v>0</v>
      </c>
      <c r="N27" s="64">
        <v>2173.6</v>
      </c>
      <c r="O27" s="42">
        <f t="shared" ref="O27" si="200">N27/N26-1</f>
        <v>3.5609807228685897E-2</v>
      </c>
      <c r="P27" s="41">
        <f t="shared" ref="P27" si="201">P26*(1+O27)</f>
        <v>1051.119740411724</v>
      </c>
      <c r="Q27" s="42">
        <f t="shared" ref="Q27" si="202">I27-O27</f>
        <v>6.7771801890307778E-3</v>
      </c>
      <c r="R27" s="56"/>
    </row>
    <row r="28" spans="1:18" x14ac:dyDescent="0.2">
      <c r="A28" s="44">
        <v>17</v>
      </c>
      <c r="B28" s="36">
        <v>42585</v>
      </c>
      <c r="C28" s="48">
        <v>1.831E-2</v>
      </c>
      <c r="D28" s="42" t="str">
        <f t="shared" ref="D28" si="203">IF(C28&lt;RF/12,C28-RF/12,"")</f>
        <v/>
      </c>
      <c r="E28" s="41">
        <f t="shared" ref="E28" si="204">E27*(1+C28)</f>
        <v>1071.1841127398616</v>
      </c>
      <c r="F28" s="41">
        <f t="shared" ref="F28" si="205">MAX(F27,E28)</f>
        <v>1071.1841127398616</v>
      </c>
      <c r="G28" s="42">
        <f t="shared" ref="G28" si="206">E28/F28-1</f>
        <v>0</v>
      </c>
      <c r="H28" s="42">
        <f t="shared" ref="H28" si="207">IF(E28&gt;F27,0.2*(E28-F27)/F27,0)</f>
        <v>3.6619999999999882E-3</v>
      </c>
      <c r="I28" s="48">
        <f t="shared" ref="I28" si="208">C28-H28</f>
        <v>1.4648000000000012E-2</v>
      </c>
      <c r="J28" s="42" t="str">
        <f t="shared" ref="J28" si="209">IF(I28&lt;RF/12,I28-RF/12,"")</f>
        <v/>
      </c>
      <c r="K28" s="41">
        <f t="shared" ref="K28" si="210">K27*(1+I28)</f>
        <v>1056.7257527120846</v>
      </c>
      <c r="L28" s="41">
        <f t="shared" ref="L28" si="211">MAX(L27,K28)</f>
        <v>1056.7257527120846</v>
      </c>
      <c r="M28" s="42">
        <f t="shared" ref="M28" si="212">K28/L28-1</f>
        <v>0</v>
      </c>
      <c r="N28" s="64">
        <v>2170.9499999999998</v>
      </c>
      <c r="O28" s="42">
        <f t="shared" ref="O28" si="213">N28/N27-1</f>
        <v>-1.2191755612808164E-3</v>
      </c>
      <c r="P28" s="41">
        <f t="shared" ref="P28" si="214">P27*(1+O28)</f>
        <v>1049.8382409122341</v>
      </c>
      <c r="Q28" s="42">
        <f t="shared" ref="Q28" si="215">I28-O28</f>
        <v>1.5867175561280828E-2</v>
      </c>
      <c r="R28" s="56"/>
    </row>
    <row r="29" spans="1:18" x14ac:dyDescent="0.2">
      <c r="A29" s="44">
        <v>18</v>
      </c>
      <c r="B29" s="36">
        <v>42629</v>
      </c>
      <c r="C29" s="48">
        <v>1.435E-2</v>
      </c>
      <c r="D29" s="42" t="str">
        <f t="shared" ref="D29" si="216">IF(C29&lt;RF/12,C29-RF/12,"")</f>
        <v/>
      </c>
      <c r="E29" s="41">
        <f t="shared" ref="E29" si="217">E28*(1+C29)</f>
        <v>1086.5556047576788</v>
      </c>
      <c r="F29" s="41">
        <f t="shared" ref="F29" si="218">MAX(F28,E29)</f>
        <v>1086.5556047576788</v>
      </c>
      <c r="G29" s="42">
        <f t="shared" ref="G29" si="219">E29/F29-1</f>
        <v>0</v>
      </c>
      <c r="H29" s="42">
        <f t="shared" ref="H29" si="220">IF(E29&gt;F28,0.2*(E29-F28)/F28,0)</f>
        <v>2.8700000000000383E-3</v>
      </c>
      <c r="I29" s="48">
        <f t="shared" ref="I29" si="221">C29-H29</f>
        <v>1.1479999999999962E-2</v>
      </c>
      <c r="J29" s="42" t="str">
        <f t="shared" ref="J29" si="222">IF(I29&lt;RF/12,I29-RF/12,"")</f>
        <v/>
      </c>
      <c r="K29" s="41">
        <f t="shared" ref="K29" si="223">K28*(1+I29)</f>
        <v>1068.8569643532194</v>
      </c>
      <c r="L29" s="41">
        <f t="shared" ref="L29" si="224">MAX(L28,K29)</f>
        <v>1068.8569643532194</v>
      </c>
      <c r="M29" s="42">
        <f t="shared" ref="M29" si="225">K29/L29-1</f>
        <v>0</v>
      </c>
      <c r="N29" s="64">
        <v>2168.27</v>
      </c>
      <c r="O29" s="42">
        <f t="shared" ref="O29" si="226">N29/N28-1</f>
        <v>-1.2344825997834263E-3</v>
      </c>
      <c r="P29" s="41">
        <f t="shared" ref="P29" si="227">P28*(1+O29)</f>
        <v>1048.5422338712408</v>
      </c>
      <c r="Q29" s="42">
        <f t="shared" ref="Q29" si="228">I29-O29</f>
        <v>1.2714482599783389E-2</v>
      </c>
      <c r="R29" s="57"/>
    </row>
    <row r="30" spans="1:18" x14ac:dyDescent="0.2">
      <c r="A30" s="44">
        <v>19</v>
      </c>
      <c r="B30" s="36">
        <v>42673</v>
      </c>
      <c r="C30" s="48">
        <v>5.3899999999999998E-3</v>
      </c>
      <c r="D30" s="42" t="str">
        <f t="shared" ref="D30" si="229">IF(C30&lt;RF/12,C30-RF/12,"")</f>
        <v/>
      </c>
      <c r="E30" s="41">
        <f t="shared" ref="E30" si="230">E29*(1+C30)</f>
        <v>1092.4121394673227</v>
      </c>
      <c r="F30" s="41">
        <f t="shared" ref="F30" si="231">MAX(F29,E30)</f>
        <v>1092.4121394673227</v>
      </c>
      <c r="G30" s="42">
        <f t="shared" ref="G30" si="232">E30/F30-1</f>
        <v>0</v>
      </c>
      <c r="H30" s="42">
        <f t="shared" ref="H30" si="233">IF(E30&gt;F29,0.2*(E30-F29)/F29,0)</f>
        <v>1.0780000000000091E-3</v>
      </c>
      <c r="I30" s="48">
        <f t="shared" ref="I30" si="234">C30-H30</f>
        <v>4.3119999999999912E-3</v>
      </c>
      <c r="J30" s="42" t="str">
        <f t="shared" ref="J30" si="235">IF(I30&lt;RF/12,I30-RF/12,"")</f>
        <v/>
      </c>
      <c r="K30" s="41">
        <f t="shared" ref="K30" si="236">K29*(1+I30)</f>
        <v>1073.4658755835105</v>
      </c>
      <c r="L30" s="41">
        <f t="shared" ref="L30" si="237">MAX(L29,K30)</f>
        <v>1073.4658755835105</v>
      </c>
      <c r="M30" s="42">
        <f t="shared" ref="M30" si="238">K30/L30-1</f>
        <v>0</v>
      </c>
      <c r="N30" s="64">
        <v>2126.15</v>
      </c>
      <c r="O30" s="42">
        <f t="shared" ref="O30" si="239">N30/N29-1</f>
        <v>-1.9425625037472249E-2</v>
      </c>
      <c r="P30" s="41">
        <f t="shared" ref="P30" si="240">P29*(1+O30)</f>
        <v>1028.1736456001045</v>
      </c>
      <c r="Q30" s="42">
        <f t="shared" ref="Q30" si="241">I30-O30</f>
        <v>2.3737625037472239E-2</v>
      </c>
      <c r="R30" s="57"/>
    </row>
    <row r="31" spans="1:18" x14ac:dyDescent="0.2">
      <c r="A31" s="44">
        <v>20</v>
      </c>
      <c r="B31" s="36">
        <v>42690</v>
      </c>
      <c r="C31" s="48">
        <v>2.231E-2</v>
      </c>
      <c r="D31" s="42" t="str">
        <f t="shared" ref="D31" si="242">IF(C31&lt;RF/12,C31-RF/12,"")</f>
        <v/>
      </c>
      <c r="E31" s="41">
        <f t="shared" ref="E31" si="243">E30*(1+C31)</f>
        <v>1116.7838542988388</v>
      </c>
      <c r="F31" s="41">
        <f t="shared" ref="F31" si="244">MAX(F30,E31)</f>
        <v>1116.7838542988388</v>
      </c>
      <c r="G31" s="42">
        <f t="shared" ref="G31" si="245">E31/F31-1</f>
        <v>0</v>
      </c>
      <c r="H31" s="42">
        <f t="shared" ref="H31" si="246">IF(E31&gt;F30,0.2*(E31-F30)/F30,0)</f>
        <v>4.462000000000025E-3</v>
      </c>
      <c r="I31" s="48">
        <f t="shared" ref="I31" si="247">C31-H31</f>
        <v>1.7847999999999975E-2</v>
      </c>
      <c r="J31" s="42" t="str">
        <f t="shared" ref="J31" si="248">IF(I31&lt;RF/12,I31-RF/12,"")</f>
        <v/>
      </c>
      <c r="K31" s="41">
        <f t="shared" ref="K31" si="249">K30*(1+I31)</f>
        <v>1092.6250945309248</v>
      </c>
      <c r="L31" s="41">
        <f t="shared" ref="L31" si="250">MAX(L30,K31)</f>
        <v>1092.6250945309248</v>
      </c>
      <c r="M31" s="42">
        <f t="shared" ref="M31" si="251">K31/L31-1</f>
        <v>0</v>
      </c>
      <c r="N31" s="64">
        <v>2198.81</v>
      </c>
      <c r="O31" s="42">
        <f t="shared" ref="O31" si="252">N31/N30-1</f>
        <v>3.4174446769983158E-2</v>
      </c>
      <c r="P31" s="41">
        <f t="shared" ref="P31" si="253">P30*(1+O31)</f>
        <v>1063.3109111219649</v>
      </c>
      <c r="Q31" s="42">
        <f t="shared" ref="Q31" si="254">I31-O31</f>
        <v>-1.6326446769983183E-2</v>
      </c>
    </row>
    <row r="32" spans="1:18" x14ac:dyDescent="0.2">
      <c r="A32" s="44">
        <v>21</v>
      </c>
      <c r="B32" s="36">
        <v>42720</v>
      </c>
      <c r="C32" s="48">
        <v>1.576E-2</v>
      </c>
      <c r="D32" s="42" t="str">
        <f t="shared" ref="D32" si="255">IF(C32&lt;RF/12,C32-RF/12,"")</f>
        <v/>
      </c>
      <c r="E32" s="41">
        <f t="shared" ref="E32" si="256">E31*(1+C32)</f>
        <v>1134.3843678425885</v>
      </c>
      <c r="F32" s="41">
        <f t="shared" ref="F32" si="257">MAX(F31,E32)</f>
        <v>1134.3843678425885</v>
      </c>
      <c r="G32" s="42">
        <f t="shared" ref="G32" si="258">E32/F32-1</f>
        <v>0</v>
      </c>
      <c r="H32" s="42">
        <f t="shared" ref="H32" si="259">IF(E32&gt;F31,0.2*(E32-F31)/F31,0)</f>
        <v>3.1519999999999973E-3</v>
      </c>
      <c r="I32" s="48">
        <f t="shared" ref="I32" si="260">C32-H32</f>
        <v>1.2608000000000003E-2</v>
      </c>
      <c r="J32" s="42" t="str">
        <f t="shared" ref="J32" si="261">IF(I32&lt;RF/12,I32-RF/12,"")</f>
        <v/>
      </c>
      <c r="K32" s="41">
        <f t="shared" ref="K32" si="262">K31*(1+I32)</f>
        <v>1106.4009117227706</v>
      </c>
      <c r="L32" s="41">
        <f t="shared" ref="L32" si="263">MAX(L31,K32)</f>
        <v>1106.4009117227706</v>
      </c>
      <c r="M32" s="42">
        <f t="shared" ref="M32" si="264">K32/L32-1</f>
        <v>0</v>
      </c>
      <c r="N32" s="64">
        <v>2238.83</v>
      </c>
      <c r="O32" s="42">
        <f t="shared" ref="O32" si="265">N32/N31-1</f>
        <v>1.8200754044233047E-2</v>
      </c>
      <c r="P32" s="41">
        <f t="shared" ref="P32" si="266">P31*(1+O32)</f>
        <v>1082.6639714878452</v>
      </c>
      <c r="Q32" s="42">
        <f t="shared" ref="Q32" si="267">I32-O32</f>
        <v>-5.5927540442330444E-3</v>
      </c>
      <c r="R32" s="65">
        <f>K32/K20-1</f>
        <v>0.12572715569199633</v>
      </c>
    </row>
    <row r="33" spans="1:18" x14ac:dyDescent="0.2">
      <c r="A33" s="44">
        <v>22</v>
      </c>
      <c r="B33" s="36">
        <v>42751</v>
      </c>
      <c r="C33" s="48">
        <v>4.2930000000000003E-2</v>
      </c>
      <c r="D33" s="42" t="str">
        <f t="shared" ref="D33" si="268">IF(C33&lt;RF/12,C33-RF/12,"")</f>
        <v/>
      </c>
      <c r="E33" s="41">
        <f t="shared" ref="E33" si="269">E32*(1+C33)</f>
        <v>1183.0834887540707</v>
      </c>
      <c r="F33" s="41">
        <f t="shared" ref="F33" si="270">MAX(F32,E33)</f>
        <v>1183.0834887540707</v>
      </c>
      <c r="G33" s="42">
        <f t="shared" ref="G33" si="271">E33/F33-1</f>
        <v>0</v>
      </c>
      <c r="H33" s="42">
        <f t="shared" ref="H33" si="272">IF(E33&gt;F32,0.2*(E33-F32)/F32,0)</f>
        <v>8.5859999999999739E-3</v>
      </c>
      <c r="I33" s="48">
        <f t="shared" ref="I33" si="273">C33-H33</f>
        <v>3.4344000000000027E-2</v>
      </c>
      <c r="J33" s="42" t="str">
        <f t="shared" ref="J33" si="274">IF(I33&lt;RF/12,I33-RF/12,"")</f>
        <v/>
      </c>
      <c r="K33" s="41">
        <f t="shared" ref="K33" si="275">K32*(1+I33)</f>
        <v>1144.3991446349773</v>
      </c>
      <c r="L33" s="41">
        <f t="shared" ref="L33" si="276">MAX(L32,K33)</f>
        <v>1144.3991446349773</v>
      </c>
      <c r="M33" s="42">
        <f t="shared" ref="M33" si="277">K33/L33-1</f>
        <v>0</v>
      </c>
      <c r="N33" s="64">
        <v>2278.87</v>
      </c>
      <c r="O33" s="42">
        <f t="shared" ref="O33" si="278">N33/N32-1</f>
        <v>1.7884341374735824E-2</v>
      </c>
      <c r="P33" s="41">
        <f t="shared" ref="P33" si="279">P32*(1+O33)</f>
        <v>1102.0267035480611</v>
      </c>
      <c r="Q33" s="42">
        <f t="shared" ref="Q33" si="280">I33-O33</f>
        <v>1.6459658625264204E-2</v>
      </c>
    </row>
    <row r="34" spans="1:18" x14ac:dyDescent="0.2">
      <c r="A34" s="44">
        <v>23</v>
      </c>
      <c r="B34" s="36">
        <v>42782</v>
      </c>
      <c r="C34" s="48">
        <v>-2.98E-3</v>
      </c>
      <c r="D34" s="42">
        <f t="shared" ref="D34" si="281">IF(C34&lt;RF/12,C34-RF/12,"")</f>
        <v>-3.8133333333333335E-3</v>
      </c>
      <c r="E34" s="41">
        <f t="shared" ref="E34" si="282">E33*(1+C34)</f>
        <v>1179.5578999575837</v>
      </c>
      <c r="F34" s="41">
        <f t="shared" ref="F34" si="283">MAX(F33,E34)</f>
        <v>1183.0834887540707</v>
      </c>
      <c r="G34" s="42">
        <f t="shared" ref="G34" si="284">E34/F34-1</f>
        <v>-2.9799999999998716E-3</v>
      </c>
      <c r="H34" s="42">
        <f t="shared" ref="H34" si="285">IF(E34&gt;F33,0.2*(E34-F33)/F33,0)</f>
        <v>0</v>
      </c>
      <c r="I34" s="48">
        <f t="shared" ref="I34" si="286">C34-H34</f>
        <v>-2.98E-3</v>
      </c>
      <c r="J34" s="42">
        <f t="shared" ref="J34" si="287">IF(I34&lt;RF/12,I34-RF/12,"")</f>
        <v>-3.8133333333333335E-3</v>
      </c>
      <c r="K34" s="41">
        <f t="shared" ref="K34" si="288">K33*(1+I34)</f>
        <v>1140.9888351839652</v>
      </c>
      <c r="L34" s="41">
        <f t="shared" ref="L34" si="289">MAX(L33,K34)</f>
        <v>1144.3991446349773</v>
      </c>
      <c r="M34" s="42">
        <f t="shared" ref="M34" si="290">K34/L34-1</f>
        <v>-2.9799999999999827E-3</v>
      </c>
      <c r="N34" s="64">
        <v>2363.64</v>
      </c>
      <c r="O34" s="42">
        <f t="shared" ref="O34" si="291">N34/N33-1</f>
        <v>3.7198260541408734E-2</v>
      </c>
      <c r="P34" s="41">
        <f t="shared" ref="P34" si="292">P33*(1+O34)</f>
        <v>1143.0201799902316</v>
      </c>
      <c r="Q34" s="42">
        <f t="shared" ref="Q34" si="293">I34-O34</f>
        <v>-4.0178260541408731E-2</v>
      </c>
    </row>
    <row r="35" spans="1:18" x14ac:dyDescent="0.2">
      <c r="A35" s="44">
        <v>24</v>
      </c>
      <c r="B35" s="36">
        <v>42810</v>
      </c>
      <c r="C35" s="48">
        <v>2.18E-2</v>
      </c>
      <c r="D35" s="42" t="str">
        <f t="shared" ref="D35" si="294">IF(C35&lt;RF/12,C35-RF/12,"")</f>
        <v/>
      </c>
      <c r="E35" s="41">
        <f t="shared" ref="E35" si="295">E34*(1+C35)</f>
        <v>1205.2722621766591</v>
      </c>
      <c r="F35" s="41">
        <f t="shared" ref="F35" si="296">MAX(F34,E35)</f>
        <v>1205.2722621766591</v>
      </c>
      <c r="G35" s="42">
        <f t="shared" ref="G35" si="297">E35/F35-1</f>
        <v>0</v>
      </c>
      <c r="H35" s="42">
        <f t="shared" ref="H35" si="298">IF(E35&gt;F34,0.2*(E35-F34)/F34,0)</f>
        <v>3.7510072000000328E-3</v>
      </c>
      <c r="I35" s="48">
        <f t="shared" ref="I35" si="299">C35-H35</f>
        <v>1.8048992799999969E-2</v>
      </c>
      <c r="J35" s="42" t="str">
        <f t="shared" ref="J35" si="300">IF(I35&lt;RF/12,I35-RF/12,"")</f>
        <v/>
      </c>
      <c r="K35" s="41">
        <f t="shared" ref="K35" si="301">K34*(1+I35)</f>
        <v>1161.582534455081</v>
      </c>
      <c r="L35" s="41">
        <f t="shared" ref="L35" si="302">MAX(L34,K35)</f>
        <v>1161.582534455081</v>
      </c>
      <c r="M35" s="42">
        <f t="shared" ref="M35" si="303">K35/L35-1</f>
        <v>0</v>
      </c>
      <c r="N35" s="64">
        <v>2362.7199999999998</v>
      </c>
      <c r="O35" s="42">
        <f t="shared" ref="O35" si="304">N35/N34-1</f>
        <v>-3.8923017041514463E-4</v>
      </c>
      <c r="P35" s="41">
        <f t="shared" ref="P35" si="305">P34*(1+O35)</f>
        <v>1142.575282050786</v>
      </c>
      <c r="Q35" s="42">
        <f t="shared" ref="Q35" si="306">I35-O35</f>
        <v>1.8438222970415113E-2</v>
      </c>
    </row>
    <row r="36" spans="1:18" x14ac:dyDescent="0.2">
      <c r="A36" s="44">
        <v>25</v>
      </c>
      <c r="B36" s="36">
        <v>42841</v>
      </c>
      <c r="C36" s="48">
        <v>1.6320000000000001E-2</v>
      </c>
      <c r="D36" s="42" t="str">
        <f t="shared" ref="D36" si="307">IF(C36&lt;RF/12,C36-RF/12,"")</f>
        <v/>
      </c>
      <c r="E36" s="41">
        <f t="shared" ref="E36" si="308">E35*(1+C36)</f>
        <v>1224.942305495382</v>
      </c>
      <c r="F36" s="41">
        <f t="shared" ref="F36" si="309">MAX(F35,E36)</f>
        <v>1224.942305495382</v>
      </c>
      <c r="G36" s="42">
        <f t="shared" ref="G36" si="310">E36/F36-1</f>
        <v>0</v>
      </c>
      <c r="H36" s="42">
        <f t="shared" ref="H36" si="311">IF(E36&gt;F35,0.2*(E36-F35)/F35,0)</f>
        <v>3.2639999999999787E-3</v>
      </c>
      <c r="I36" s="48">
        <f t="shared" ref="I36" si="312">C36-H36</f>
        <v>1.3056000000000022E-2</v>
      </c>
      <c r="J36" s="42" t="str">
        <f t="shared" ref="J36" si="313">IF(I36&lt;RF/12,I36-RF/12,"")</f>
        <v/>
      </c>
      <c r="K36" s="41">
        <f t="shared" ref="K36" si="314">K35*(1+I36)</f>
        <v>1176.7481560249266</v>
      </c>
      <c r="L36" s="41">
        <f t="shared" ref="L36" si="315">MAX(L35,K36)</f>
        <v>1176.7481560249266</v>
      </c>
      <c r="M36" s="42">
        <f t="shared" ref="M36" si="316">K36/L36-1</f>
        <v>0</v>
      </c>
      <c r="N36" s="64">
        <v>2384.1999999999998</v>
      </c>
      <c r="O36" s="42">
        <f t="shared" ref="O36" si="317">N36/N35-1</f>
        <v>9.0912169025529899E-3</v>
      </c>
      <c r="P36" s="41">
        <f t="shared" ref="P36" si="318">P35*(1+O36)</f>
        <v>1152.9626817674052</v>
      </c>
      <c r="Q36" s="42">
        <f t="shared" ref="Q36" si="319">I36-O36</f>
        <v>3.9647830974470326E-3</v>
      </c>
    </row>
    <row r="37" spans="1:18" x14ac:dyDescent="0.2">
      <c r="A37" s="44">
        <v>26</v>
      </c>
      <c r="B37" s="36">
        <v>42871</v>
      </c>
      <c r="C37" s="48">
        <v>2.681E-2</v>
      </c>
      <c r="D37" s="42" t="str">
        <f t="shared" ref="D37" si="320">IF(C37&lt;RF/12,C37-RF/12,"")</f>
        <v/>
      </c>
      <c r="E37" s="41">
        <f t="shared" ref="E37" si="321">E36*(1+C37)</f>
        <v>1257.7830087057132</v>
      </c>
      <c r="F37" s="41">
        <f t="shared" ref="F37" si="322">MAX(F36,E37)</f>
        <v>1257.7830087057132</v>
      </c>
      <c r="G37" s="42">
        <f t="shared" ref="G37" si="323">E37/F37-1</f>
        <v>0</v>
      </c>
      <c r="H37" s="42">
        <f t="shared" ref="H37" si="324">IF(E37&gt;F36,0.2*(E37-F36)/F36,0)</f>
        <v>5.3619999999999987E-3</v>
      </c>
      <c r="I37" s="48">
        <f t="shared" ref="I37" si="325">C37-H37</f>
        <v>2.1448000000000002E-2</v>
      </c>
      <c r="J37" s="42" t="str">
        <f t="shared" ref="J37" si="326">IF(I37&lt;RF/12,I37-RF/12,"")</f>
        <v/>
      </c>
      <c r="K37" s="41">
        <f t="shared" ref="K37" si="327">K36*(1+I37)</f>
        <v>1201.9870504753492</v>
      </c>
      <c r="L37" s="41">
        <f t="shared" ref="L37" si="328">MAX(L36,K37)</f>
        <v>1201.9870504753492</v>
      </c>
      <c r="M37" s="42">
        <f t="shared" ref="M37" si="329">K37/L37-1</f>
        <v>0</v>
      </c>
      <c r="N37" s="64">
        <v>2411.8000000000002</v>
      </c>
      <c r="O37" s="42">
        <f t="shared" ref="O37" si="330">N37/N36-1</f>
        <v>1.1576210049492719E-2</v>
      </c>
      <c r="P37" s="41">
        <f t="shared" ref="P37" si="331">P36*(1+O37)</f>
        <v>1166.3096199507711</v>
      </c>
      <c r="Q37" s="42">
        <f t="shared" ref="Q37" si="332">I37-O37</f>
        <v>9.8717899505072829E-3</v>
      </c>
    </row>
    <row r="38" spans="1:18" x14ac:dyDescent="0.2">
      <c r="A38" s="44">
        <v>27</v>
      </c>
      <c r="B38" s="36">
        <v>42902</v>
      </c>
      <c r="C38" s="48">
        <v>1.17E-3</v>
      </c>
      <c r="D38" s="42" t="str">
        <f t="shared" ref="D38" si="333">IF(C38&lt;RF/12,C38-RF/12,"")</f>
        <v/>
      </c>
      <c r="E38" s="41">
        <f t="shared" ref="E38" si="334">E37*(1+C38)</f>
        <v>1259.2546148258987</v>
      </c>
      <c r="F38" s="41">
        <f t="shared" ref="F38" si="335">MAX(F37,E38)</f>
        <v>1259.2546148258987</v>
      </c>
      <c r="G38" s="42">
        <f t="shared" ref="G38" si="336">E38/F38-1</f>
        <v>0</v>
      </c>
      <c r="H38" s="42">
        <f t="shared" ref="H38" si="337">IF(E38&gt;F37,0.2*(E38-F37)/F37,0)</f>
        <v>2.339999999999659E-4</v>
      </c>
      <c r="I38" s="48">
        <f t="shared" ref="I38" si="338">C38-H38</f>
        <v>9.3600000000003414E-4</v>
      </c>
      <c r="J38" s="42" t="str">
        <f t="shared" ref="J38" si="339">IF(I38&lt;RF/12,I38-RF/12,"")</f>
        <v/>
      </c>
      <c r="K38" s="41">
        <f t="shared" ref="K38" si="340">K37*(1+I38)</f>
        <v>1203.1121103545941</v>
      </c>
      <c r="L38" s="41">
        <f t="shared" ref="L38" si="341">MAX(L37,K38)</f>
        <v>1203.1121103545941</v>
      </c>
      <c r="M38" s="42">
        <f t="shared" ref="M38" si="342">K38/L38-1</f>
        <v>0</v>
      </c>
      <c r="N38" s="64">
        <v>2423.41</v>
      </c>
      <c r="O38" s="42">
        <f t="shared" ref="O38" si="343">N38/N37-1</f>
        <v>4.8138319927024664E-3</v>
      </c>
      <c r="P38" s="41">
        <f t="shared" ref="P38" si="344">P37*(1+O38)</f>
        <v>1171.9240385126868</v>
      </c>
      <c r="Q38" s="42">
        <f t="shared" ref="Q38" si="345">I38-O38</f>
        <v>-3.8778319927024324E-3</v>
      </c>
    </row>
    <row r="39" spans="1:18" x14ac:dyDescent="0.2">
      <c r="A39" s="44">
        <v>28</v>
      </c>
      <c r="B39" s="36">
        <v>42932</v>
      </c>
      <c r="C39" s="48">
        <v>1.881E-2</v>
      </c>
      <c r="D39" s="42" t="str">
        <f t="shared" ref="D39" si="346">IF(C39&lt;RF/12,C39-RF/12,"")</f>
        <v/>
      </c>
      <c r="E39" s="41">
        <f t="shared" ref="E39" si="347">E38*(1+C39)</f>
        <v>1282.9411941307737</v>
      </c>
      <c r="F39" s="41">
        <f t="shared" ref="F39" si="348">MAX(F38,E39)</f>
        <v>1282.9411941307737</v>
      </c>
      <c r="G39" s="42">
        <f t="shared" ref="G39" si="349">E39/F39-1</f>
        <v>0</v>
      </c>
      <c r="H39" s="42">
        <f t="shared" ref="H39" si="350">IF(E39&gt;F38,0.2*(E39-F38)/F38,0)</f>
        <v>3.7619999999999863E-3</v>
      </c>
      <c r="I39" s="48">
        <f t="shared" ref="I39" si="351">C39-H39</f>
        <v>1.5048000000000014E-2</v>
      </c>
      <c r="J39" s="42" t="str">
        <f t="shared" ref="J39" si="352">IF(I39&lt;RF/12,I39-RF/12,"")</f>
        <v/>
      </c>
      <c r="K39" s="41">
        <f t="shared" ref="K39" si="353">K38*(1+I39)</f>
        <v>1221.2165413912098</v>
      </c>
      <c r="L39" s="41">
        <f t="shared" ref="L39" si="354">MAX(L38,K39)</f>
        <v>1221.2165413912098</v>
      </c>
      <c r="M39" s="42">
        <f t="shared" ref="M39" si="355">K39/L39-1</f>
        <v>0</v>
      </c>
      <c r="N39" s="64">
        <v>2470.3000000000002</v>
      </c>
      <c r="O39" s="42">
        <f t="shared" ref="O39" si="356">N39/N38-1</f>
        <v>1.9348768883515444E-2</v>
      </c>
      <c r="P39" s="41">
        <f t="shared" ref="P39" si="357">P38*(1+O39)</f>
        <v>1194.5993258829049</v>
      </c>
      <c r="Q39" s="42">
        <f t="shared" ref="Q39" si="358">I39-O39</f>
        <v>-4.3007688835154292E-3</v>
      </c>
    </row>
    <row r="40" spans="1:18" x14ac:dyDescent="0.2">
      <c r="A40" s="44">
        <v>29</v>
      </c>
      <c r="B40" s="36">
        <v>42963</v>
      </c>
      <c r="C40" s="48">
        <v>1.0019999999999999E-2</v>
      </c>
      <c r="D40" s="42" t="str">
        <f t="shared" ref="D40" si="359">IF(C40&lt;RF/12,C40-RF/12,"")</f>
        <v/>
      </c>
      <c r="E40" s="41">
        <f t="shared" ref="E40" si="360">E39*(1+C40)</f>
        <v>1295.796264895964</v>
      </c>
      <c r="F40" s="41">
        <f t="shared" ref="F40" si="361">MAX(F39,E40)</f>
        <v>1295.796264895964</v>
      </c>
      <c r="G40" s="42">
        <f t="shared" ref="G40" si="362">E40/F40-1</f>
        <v>0</v>
      </c>
      <c r="H40" s="42">
        <f t="shared" ref="H40" si="363">IF(E40&gt;F39,0.2*(E40-F39)/F39,0)</f>
        <v>2.0039999999999837E-3</v>
      </c>
      <c r="I40" s="48">
        <f t="shared" ref="I40" si="364">C40-H40</f>
        <v>8.0160000000000162E-3</v>
      </c>
      <c r="J40" s="42" t="str">
        <f t="shared" ref="J40" si="365">IF(I40&lt;RF/12,I40-RF/12,"")</f>
        <v/>
      </c>
      <c r="K40" s="41">
        <f t="shared" ref="K40" si="366">K39*(1+I40)</f>
        <v>1231.0058131870019</v>
      </c>
      <c r="L40" s="41">
        <f t="shared" ref="L40" si="367">MAX(L39,K40)</f>
        <v>1231.0058131870019</v>
      </c>
      <c r="M40" s="42">
        <f t="shared" ref="M40" si="368">K40/L40-1</f>
        <v>0</v>
      </c>
      <c r="N40" s="64">
        <v>2471.65</v>
      </c>
      <c r="O40" s="42">
        <f t="shared" ref="O40" si="369">N40/N39-1</f>
        <v>5.4649232886694321E-4</v>
      </c>
      <c r="P40" s="41">
        <f t="shared" ref="P40" si="370">P39*(1+O40)</f>
        <v>1195.2521652505695</v>
      </c>
      <c r="Q40" s="42">
        <f t="shared" ref="Q40" si="371">I40-O40</f>
        <v>7.469507671133073E-3</v>
      </c>
    </row>
    <row r="41" spans="1:18" x14ac:dyDescent="0.2">
      <c r="A41" s="44">
        <v>30</v>
      </c>
      <c r="B41" s="36">
        <v>42994</v>
      </c>
      <c r="C41" s="48">
        <v>1.8280000000000001E-2</v>
      </c>
      <c r="D41" s="42" t="str">
        <f t="shared" ref="D41" si="372">IF(C41&lt;RF/12,C41-RF/12,"")</f>
        <v/>
      </c>
      <c r="E41" s="41">
        <f t="shared" ref="E41" si="373">E40*(1+C41)</f>
        <v>1319.4834206182622</v>
      </c>
      <c r="F41" s="41">
        <f t="shared" ref="F41" si="374">MAX(F40,E41)</f>
        <v>1319.4834206182622</v>
      </c>
      <c r="G41" s="42">
        <f t="shared" ref="G41" si="375">E41/F41-1</f>
        <v>0</v>
      </c>
      <c r="H41" s="42">
        <f t="shared" ref="H41" si="376">IF(E41&gt;F40,0.2*(E41-F40)/F40,0)</f>
        <v>3.6560000000000052E-3</v>
      </c>
      <c r="I41" s="48">
        <f t="shared" ref="I41" si="377">C41-H41</f>
        <v>1.4623999999999996E-2</v>
      </c>
      <c r="J41" s="42" t="str">
        <f t="shared" ref="J41" si="378">IF(I41&lt;RF/12,I41-RF/12,"")</f>
        <v/>
      </c>
      <c r="K41" s="41">
        <f t="shared" ref="K41" si="379">K40*(1+I41)</f>
        <v>1249.0080421990485</v>
      </c>
      <c r="L41" s="41">
        <f t="shared" ref="L41" si="380">MAX(L40,K41)</f>
        <v>1249.0080421990485</v>
      </c>
      <c r="M41" s="42">
        <f t="shared" ref="M41" si="381">K41/L41-1</f>
        <v>0</v>
      </c>
      <c r="N41" s="64">
        <v>2519.36</v>
      </c>
      <c r="O41" s="42">
        <f t="shared" ref="O41" si="382">N41/N40-1</f>
        <v>1.9302894827342154E-2</v>
      </c>
      <c r="P41" s="41">
        <f t="shared" ref="P41" si="383">P40*(1+O41)</f>
        <v>1218.3239920885542</v>
      </c>
      <c r="Q41" s="42">
        <f t="shared" ref="Q41" si="384">I41-O41</f>
        <v>-4.6788948273421577E-3</v>
      </c>
    </row>
    <row r="42" spans="1:18" x14ac:dyDescent="0.2">
      <c r="A42" s="44">
        <v>31</v>
      </c>
      <c r="B42" s="36">
        <v>43024</v>
      </c>
      <c r="C42" s="48">
        <v>1.0919999999999999E-2</v>
      </c>
      <c r="D42" s="42" t="str">
        <f t="shared" ref="D42" si="385">IF(C42&lt;RF/12,C42-RF/12,"")</f>
        <v/>
      </c>
      <c r="E42" s="41">
        <f t="shared" ref="E42" si="386">E41*(1+C42)</f>
        <v>1333.8921795714136</v>
      </c>
      <c r="F42" s="41">
        <f t="shared" ref="F42" si="387">MAX(F41,E42)</f>
        <v>1333.8921795714136</v>
      </c>
      <c r="G42" s="42">
        <f t="shared" ref="G42" si="388">E42/F42-1</f>
        <v>0</v>
      </c>
      <c r="H42" s="42">
        <f t="shared" ref="H42" si="389">IF(E42&gt;F41,0.2*(E42-F41)/F41,0)</f>
        <v>2.1839999999999954E-3</v>
      </c>
      <c r="I42" s="48">
        <f t="shared" ref="I42" si="390">C42-H42</f>
        <v>8.7360000000000042E-3</v>
      </c>
      <c r="J42" s="42" t="str">
        <f t="shared" ref="J42" si="391">IF(I42&lt;RF/12,I42-RF/12,"")</f>
        <v/>
      </c>
      <c r="K42" s="41">
        <f t="shared" ref="K42" si="392">K41*(1+I42)</f>
        <v>1259.9193764556994</v>
      </c>
      <c r="L42" s="41">
        <f t="shared" ref="L42" si="393">MAX(L41,K42)</f>
        <v>1259.9193764556994</v>
      </c>
      <c r="M42" s="42">
        <f t="shared" ref="M42" si="394">K42/L42-1</f>
        <v>0</v>
      </c>
      <c r="N42" s="64">
        <v>2575.2600000000002</v>
      </c>
      <c r="O42" s="42">
        <f t="shared" ref="O42" si="395">N42/N41-1</f>
        <v>2.2188174774546043E-2</v>
      </c>
      <c r="P42" s="41">
        <f t="shared" ref="P42" si="396">P41*(1+O42)</f>
        <v>1245.3563777570378</v>
      </c>
      <c r="Q42" s="42">
        <f t="shared" ref="Q42" si="397">I42-O42</f>
        <v>-1.3452174774546039E-2</v>
      </c>
    </row>
    <row r="43" spans="1:18" x14ac:dyDescent="0.2">
      <c r="A43" s="44">
        <v>32</v>
      </c>
      <c r="B43" s="36">
        <v>43055</v>
      </c>
      <c r="C43" s="48">
        <v>6.1000000000000004E-3</v>
      </c>
      <c r="D43" s="42" t="str">
        <f t="shared" ref="D43" si="398">IF(C43&lt;RF/12,C43-RF/12,"")</f>
        <v/>
      </c>
      <c r="E43" s="41">
        <f t="shared" ref="E43" si="399">E42*(1+C43)</f>
        <v>1342.0289218667992</v>
      </c>
      <c r="F43" s="41">
        <f t="shared" ref="F43" si="400">MAX(F42,E43)</f>
        <v>1342.0289218667992</v>
      </c>
      <c r="G43" s="42">
        <f t="shared" ref="G43" si="401">E43/F43-1</f>
        <v>0</v>
      </c>
      <c r="H43" s="42">
        <f t="shared" ref="H43" si="402">IF(E43&gt;F42,0.2*(E43-F42)/F42,0)</f>
        <v>1.2199999999999969E-3</v>
      </c>
      <c r="I43" s="48">
        <f t="shared" ref="I43" si="403">C43-H43</f>
        <v>4.8800000000000033E-3</v>
      </c>
      <c r="J43" s="42" t="str">
        <f t="shared" ref="J43" si="404">IF(I43&lt;RF/12,I43-RF/12,"")</f>
        <v/>
      </c>
      <c r="K43" s="41">
        <f t="shared" ref="K43" si="405">K42*(1+I43)</f>
        <v>1266.0677830128031</v>
      </c>
      <c r="L43" s="41">
        <f t="shared" ref="L43" si="406">MAX(L42,K43)</f>
        <v>1266.0677830128031</v>
      </c>
      <c r="M43" s="42">
        <f t="shared" ref="M43" si="407">K43/L43-1</f>
        <v>0</v>
      </c>
      <c r="N43" s="64">
        <v>2647.58</v>
      </c>
      <c r="O43" s="42">
        <f t="shared" ref="O43" si="408">N43/N42-1</f>
        <v>2.8082601368405458E-2</v>
      </c>
      <c r="P43" s="41">
        <f t="shared" ref="P43" si="409">P42*(1+O43)</f>
        <v>1280.3292244751899</v>
      </c>
      <c r="Q43" s="42">
        <f t="shared" ref="Q43" si="410">I43-O43</f>
        <v>-2.3202601368405455E-2</v>
      </c>
    </row>
    <row r="44" spans="1:18" x14ac:dyDescent="0.2">
      <c r="A44" s="44">
        <v>33</v>
      </c>
      <c r="B44" s="36">
        <v>43085</v>
      </c>
      <c r="C44" s="48">
        <v>1.072E-2</v>
      </c>
      <c r="D44" s="42" t="str">
        <f t="shared" ref="D44" si="411">IF(C44&lt;RF/12,C44-RF/12,"")</f>
        <v/>
      </c>
      <c r="E44" s="41">
        <f t="shared" ref="E44" si="412">E43*(1+C44)</f>
        <v>1356.4154719092114</v>
      </c>
      <c r="F44" s="41">
        <f t="shared" ref="F44" si="413">MAX(F43,E44)</f>
        <v>1356.4154719092114</v>
      </c>
      <c r="G44" s="42">
        <f t="shared" ref="G44" si="414">E44/F44-1</f>
        <v>0</v>
      </c>
      <c r="H44" s="42">
        <f t="shared" ref="H44" si="415">IF(E44&gt;F43,0.2*(E44-F43)/F43,0)</f>
        <v>2.144000000000014E-3</v>
      </c>
      <c r="I44" s="48">
        <f t="shared" ref="I44" si="416">C44-H44</f>
        <v>8.5759999999999864E-3</v>
      </c>
      <c r="J44" s="42" t="str">
        <f t="shared" ref="J44" si="417">IF(I44&lt;RF/12,I44-RF/12,"")</f>
        <v/>
      </c>
      <c r="K44" s="41">
        <f t="shared" ref="K44" si="418">K43*(1+I44)</f>
        <v>1276.9255803199208</v>
      </c>
      <c r="L44" s="41">
        <f t="shared" ref="L44" si="419">MAX(L43,K44)</f>
        <v>1276.9255803199208</v>
      </c>
      <c r="M44" s="42">
        <f t="shared" ref="M44" si="420">K44/L44-1</f>
        <v>0</v>
      </c>
      <c r="N44" s="64">
        <v>2673.61</v>
      </c>
      <c r="O44" s="42">
        <f t="shared" ref="O44" si="421">N44/N43-1</f>
        <v>9.8316198188534987E-3</v>
      </c>
      <c r="P44" s="41">
        <f t="shared" ref="P44" si="422">P43*(1+O44)</f>
        <v>1292.9169346531976</v>
      </c>
      <c r="Q44" s="42">
        <f t="shared" ref="Q44" si="423">I44-O44</f>
        <v>-1.2556198188535123E-3</v>
      </c>
      <c r="R44" s="65">
        <f>K44/K32-1</f>
        <v>0.15412556767657315</v>
      </c>
    </row>
    <row r="45" spans="1:18" x14ac:dyDescent="0.2">
      <c r="A45" s="44">
        <v>34</v>
      </c>
      <c r="B45" s="36">
        <v>43116</v>
      </c>
      <c r="C45" s="48">
        <v>-1.8030000000000001E-2</v>
      </c>
      <c r="D45" s="42">
        <f t="shared" ref="D45" si="424">IF(C45&lt;RF/12,C45-RF/12,"")</f>
        <v>-1.8863333333333333E-2</v>
      </c>
      <c r="E45" s="41">
        <f t="shared" ref="E45" si="425">E44*(1+C45)</f>
        <v>1331.9593009506884</v>
      </c>
      <c r="F45" s="41">
        <f t="shared" ref="F45" si="426">MAX(F44,E45)</f>
        <v>1356.4154719092114</v>
      </c>
      <c r="G45" s="42">
        <f t="shared" ref="G45" si="427">E45/F45-1</f>
        <v>-1.8029999999999879E-2</v>
      </c>
      <c r="H45" s="42">
        <f t="shared" ref="H45" si="428">IF(E45&gt;F44,0.2*(E45-F44)/F44,0)</f>
        <v>0</v>
      </c>
      <c r="I45" s="48">
        <f t="shared" ref="I45" si="429">C45-H45</f>
        <v>-1.8030000000000001E-2</v>
      </c>
      <c r="J45" s="42">
        <f t="shared" ref="J45" si="430">IF(I45&lt;RF/12,I45-RF/12,"")</f>
        <v>-1.8863333333333333E-2</v>
      </c>
      <c r="K45" s="41">
        <f t="shared" ref="K45" si="431">K44*(1+I45)</f>
        <v>1253.9026121067525</v>
      </c>
      <c r="L45" s="41">
        <f t="shared" ref="L45" si="432">MAX(L44,K45)</f>
        <v>1276.9255803199208</v>
      </c>
      <c r="M45" s="42">
        <f t="shared" ref="M45" si="433">K45/L45-1</f>
        <v>-1.8030000000000102E-2</v>
      </c>
      <c r="N45" s="64">
        <v>2823.81</v>
      </c>
      <c r="O45" s="42">
        <f t="shared" ref="O45" si="434">N45/N44-1</f>
        <v>5.6178724645703726E-2</v>
      </c>
      <c r="P45" s="41">
        <f t="shared" ref="P45" si="435">P44*(1+O45)</f>
        <v>1365.5513591148469</v>
      </c>
      <c r="Q45" s="42">
        <f t="shared" ref="Q45" si="436">I45-O45</f>
        <v>-7.420872464570373E-2</v>
      </c>
    </row>
    <row r="46" spans="1:18" x14ac:dyDescent="0.2">
      <c r="A46" s="44">
        <v>35</v>
      </c>
      <c r="B46" s="36">
        <v>43147</v>
      </c>
      <c r="C46" s="48">
        <v>-5.7119999999999997E-2</v>
      </c>
      <c r="D46" s="42">
        <f t="shared" ref="D46" si="437">IF(C46&lt;RF/12,C46-RF/12,"")</f>
        <v>-5.7953333333333329E-2</v>
      </c>
      <c r="E46" s="41">
        <f t="shared" ref="E46" si="438">E45*(1+C46)</f>
        <v>1255.8777856803852</v>
      </c>
      <c r="F46" s="41">
        <f t="shared" ref="F46" si="439">MAX(F45,E46)</f>
        <v>1356.4154719092114</v>
      </c>
      <c r="G46" s="42">
        <f t="shared" ref="G46" si="440">E46/F46-1</f>
        <v>-7.4120126399999875E-2</v>
      </c>
      <c r="H46" s="42">
        <f t="shared" ref="H46" si="441">IF(E46&gt;F45,0.2*(E46-F45)/F45,0)</f>
        <v>0</v>
      </c>
      <c r="I46" s="48">
        <f t="shared" ref="I46" si="442">C46-H46</f>
        <v>-5.7119999999999997E-2</v>
      </c>
      <c r="J46" s="42">
        <f t="shared" ref="J46" si="443">IF(I46&lt;RF/12,I46-RF/12,"")</f>
        <v>-5.7953333333333329E-2</v>
      </c>
      <c r="K46" s="41">
        <f t="shared" ref="K46" si="444">K45*(1+I46)</f>
        <v>1182.2796949032149</v>
      </c>
      <c r="L46" s="41">
        <f t="shared" ref="L46" si="445">MAX(L45,K46)</f>
        <v>1276.9255803199208</v>
      </c>
      <c r="M46" s="42">
        <f t="shared" ref="M46" si="446">K46/L46-1</f>
        <v>-7.4120126399999986E-2</v>
      </c>
      <c r="N46" s="64">
        <v>2713.83</v>
      </c>
      <c r="O46" s="42">
        <f t="shared" ref="O46" si="447">N46/N45-1</f>
        <v>-3.8947379604151844E-2</v>
      </c>
      <c r="P46" s="41">
        <f t="shared" ref="P46" si="448">P45*(1+O46)</f>
        <v>1312.3667119624356</v>
      </c>
      <c r="Q46" s="42">
        <f t="shared" ref="Q46" si="449">I46-O46</f>
        <v>-1.8172620395848153E-2</v>
      </c>
    </row>
    <row r="47" spans="1:18" x14ac:dyDescent="0.2">
      <c r="A47" s="44">
        <v>36</v>
      </c>
      <c r="B47" s="36">
        <v>43175</v>
      </c>
      <c r="C47" s="48">
        <v>-2.8809999999999999E-2</v>
      </c>
      <c r="D47" s="42">
        <f t="shared" ref="D47" si="450">IF(C47&lt;RF/12,C47-RF/12,"")</f>
        <v>-2.9643333333333331E-2</v>
      </c>
      <c r="E47" s="41">
        <f t="shared" ref="E47" si="451">E46*(1+C47)</f>
        <v>1219.6959466749333</v>
      </c>
      <c r="F47" s="41">
        <f t="shared" ref="F47" si="452">MAX(F46,E47)</f>
        <v>1356.4154719092114</v>
      </c>
      <c r="G47" s="42">
        <f t="shared" ref="G47" si="453">E47/F47-1</f>
        <v>-0.10079472555841584</v>
      </c>
      <c r="H47" s="42">
        <f t="shared" ref="H47" si="454">IF(E47&gt;F46,0.2*(E47-F46)/F46,0)</f>
        <v>0</v>
      </c>
      <c r="I47" s="48">
        <f t="shared" ref="I47" si="455">C47-H47</f>
        <v>-2.8809999999999999E-2</v>
      </c>
      <c r="J47" s="42">
        <f t="shared" ref="J47" si="456">IF(I47&lt;RF/12,I47-RF/12,"")</f>
        <v>-2.9643333333333331E-2</v>
      </c>
      <c r="K47" s="41">
        <f t="shared" ref="K47" si="457">K46*(1+I47)</f>
        <v>1148.2182168930533</v>
      </c>
      <c r="L47" s="41">
        <f t="shared" ref="L47" si="458">MAX(L46,K47)</f>
        <v>1276.9255803199208</v>
      </c>
      <c r="M47" s="42">
        <f t="shared" ref="M47" si="459">K47/L47-1</f>
        <v>-0.10079472555841595</v>
      </c>
      <c r="N47" s="64">
        <v>2640.87</v>
      </c>
      <c r="O47" s="42">
        <f t="shared" ref="O47" si="460">N47/N46-1</f>
        <v>-2.6884513768364315E-2</v>
      </c>
      <c r="P47" s="41">
        <f t="shared" ref="P47" si="461">P46*(1+O47)</f>
        <v>1277.0843710255385</v>
      </c>
      <c r="Q47" s="42">
        <f t="shared" ref="Q47" si="462">I47-O47</f>
        <v>-1.9254862316356834E-3</v>
      </c>
    </row>
    <row r="48" spans="1:18" x14ac:dyDescent="0.2">
      <c r="A48" s="44">
        <v>37</v>
      </c>
      <c r="B48" s="36">
        <v>43206</v>
      </c>
      <c r="C48" s="48">
        <v>1.2290000000000001E-2</v>
      </c>
      <c r="D48" s="42" t="str">
        <f t="shared" ref="D48" si="463">IF(C48&lt;RF/12,C48-RF/12,"")</f>
        <v/>
      </c>
      <c r="E48" s="41">
        <f t="shared" ref="E48" si="464">E47*(1+C48)</f>
        <v>1234.6860098595682</v>
      </c>
      <c r="F48" s="41">
        <f t="shared" ref="F48" si="465">MAX(F47,E48)</f>
        <v>1356.4154719092114</v>
      </c>
      <c r="G48" s="42">
        <f t="shared" ref="G48" si="466">E48/F48-1</f>
        <v>-8.974349273552884E-2</v>
      </c>
      <c r="H48" s="42">
        <f t="shared" ref="H48" si="467">IF(E48&gt;F47,0.2*(E48-F47)/F47,0)</f>
        <v>0</v>
      </c>
      <c r="I48" s="48">
        <f t="shared" ref="I48" si="468">C48-H48</f>
        <v>1.2290000000000001E-2</v>
      </c>
      <c r="J48" s="42" t="str">
        <f t="shared" ref="J48" si="469">IF(I48&lt;RF/12,I48-RF/12,"")</f>
        <v/>
      </c>
      <c r="K48" s="41">
        <f t="shared" ref="K48" si="470">K47*(1+I48)</f>
        <v>1162.3298187786688</v>
      </c>
      <c r="L48" s="41">
        <f t="shared" ref="L48" si="471">MAX(L47,K48)</f>
        <v>1276.9255803199208</v>
      </c>
      <c r="M48" s="42">
        <f t="shared" ref="M48" si="472">K48/L48-1</f>
        <v>-8.9743492735528951E-2</v>
      </c>
      <c r="N48" s="64">
        <v>2648.05</v>
      </c>
      <c r="O48" s="42">
        <f t="shared" ref="O48" si="473">N48/N47-1</f>
        <v>2.718801001185378E-3</v>
      </c>
      <c r="P48" s="41">
        <f t="shared" ref="P48" si="474">P47*(1+O48)</f>
        <v>1280.556509292081</v>
      </c>
      <c r="Q48" s="42">
        <f t="shared" ref="Q48" si="475">I48-O48</f>
        <v>9.5711989988146225E-3</v>
      </c>
    </row>
    <row r="49" spans="1:18" x14ac:dyDescent="0.2">
      <c r="A49" s="44">
        <v>38</v>
      </c>
      <c r="B49" s="36">
        <v>43236</v>
      </c>
      <c r="C49" s="48">
        <v>2.7720000000000002E-2</v>
      </c>
      <c r="D49" s="42" t="str">
        <f t="shared" ref="D49" si="476">IF(C49&lt;RF/12,C49-RF/12,"")</f>
        <v/>
      </c>
      <c r="E49" s="41">
        <f t="shared" ref="E49" si="477">E48*(1+C49)</f>
        <v>1268.9115060528754</v>
      </c>
      <c r="F49" s="41">
        <f t="shared" ref="F49" si="478">MAX(F48,E49)</f>
        <v>1356.4154719092114</v>
      </c>
      <c r="G49" s="42">
        <f t="shared" ref="G49" si="479">E49/F49-1</f>
        <v>-6.4511182354157648E-2</v>
      </c>
      <c r="H49" s="42">
        <f t="shared" ref="H49" si="480">IF(E49&gt;F48,0.2*(E49-F48)/F48,0)</f>
        <v>0</v>
      </c>
      <c r="I49" s="48">
        <f t="shared" ref="I49" si="481">C49-H49</f>
        <v>2.7720000000000002E-2</v>
      </c>
      <c r="J49" s="42" t="str">
        <f t="shared" ref="J49" si="482">IF(I49&lt;RF/12,I49-RF/12,"")</f>
        <v/>
      </c>
      <c r="K49" s="41">
        <f t="shared" ref="K49" si="483">K48*(1+I49)</f>
        <v>1194.5496013552136</v>
      </c>
      <c r="L49" s="41">
        <f t="shared" ref="L49" si="484">MAX(L48,K49)</f>
        <v>1276.9255803199208</v>
      </c>
      <c r="M49" s="42">
        <f t="shared" ref="M49" si="485">K49/L49-1</f>
        <v>-6.451118235415787E-2</v>
      </c>
      <c r="N49" s="64">
        <v>2705.27</v>
      </c>
      <c r="O49" s="42">
        <f t="shared" ref="O49" si="486">N49/N48-1</f>
        <v>2.1608353316591389E-2</v>
      </c>
      <c r="P49" s="41">
        <f t="shared" ref="P49" si="487">P48*(1+O49)</f>
        <v>1308.2272267867252</v>
      </c>
      <c r="Q49" s="42">
        <f t="shared" ref="Q49" si="488">I49-O49</f>
        <v>6.1116466834086128E-3</v>
      </c>
    </row>
    <row r="50" spans="1:18" x14ac:dyDescent="0.2">
      <c r="A50" s="44">
        <v>39</v>
      </c>
      <c r="B50" s="36">
        <v>43267</v>
      </c>
      <c r="C50" s="48">
        <v>-4.2100000000000002E-3</v>
      </c>
      <c r="D50" s="42">
        <f t="shared" ref="D50" si="489">IF(C50&lt;RF/12,C50-RF/12,"")</f>
        <v>-5.0433333333333337E-3</v>
      </c>
      <c r="E50" s="41">
        <f t="shared" ref="E50" si="490">E49*(1+C50)</f>
        <v>1263.5693886123927</v>
      </c>
      <c r="F50" s="41">
        <f t="shared" ref="F50" si="491">MAX(F49,E50)</f>
        <v>1356.4154719092114</v>
      </c>
      <c r="G50" s="42">
        <f t="shared" ref="G50" si="492">E50/F50-1</f>
        <v>-6.8449590276446814E-2</v>
      </c>
      <c r="H50" s="42">
        <f t="shared" ref="H50" si="493">IF(E50&gt;F49,0.2*(E50-F49)/F49,0)</f>
        <v>0</v>
      </c>
      <c r="I50" s="48">
        <f t="shared" ref="I50" si="494">C50-H50</f>
        <v>-4.2100000000000002E-3</v>
      </c>
      <c r="J50" s="42">
        <f t="shared" ref="J50" si="495">IF(I50&lt;RF/12,I50-RF/12,"")</f>
        <v>-5.0433333333333337E-3</v>
      </c>
      <c r="K50" s="41">
        <f t="shared" ref="K50" si="496">K49*(1+I50)</f>
        <v>1189.5205475335081</v>
      </c>
      <c r="L50" s="41">
        <f t="shared" ref="L50" si="497">MAX(L49,K50)</f>
        <v>1276.9255803199208</v>
      </c>
      <c r="M50" s="42">
        <f t="shared" ref="M50" si="498">K50/L50-1</f>
        <v>-6.8449590276446814E-2</v>
      </c>
      <c r="N50" s="64">
        <v>2718.37</v>
      </c>
      <c r="O50" s="42">
        <f t="shared" ref="O50" si="499">N50/N49-1</f>
        <v>4.8424002040461378E-3</v>
      </c>
      <c r="P50" s="41">
        <f t="shared" ref="P50" si="500">P49*(1+O50)</f>
        <v>1314.5621865766559</v>
      </c>
      <c r="Q50" s="42">
        <f t="shared" ref="Q50" si="501">I50-O50</f>
        <v>-9.052400204046138E-3</v>
      </c>
    </row>
    <row r="51" spans="1:18" x14ac:dyDescent="0.2">
      <c r="A51" s="44">
        <v>40</v>
      </c>
      <c r="B51" s="36">
        <v>43297</v>
      </c>
      <c r="C51" s="48">
        <v>2.7539999999999999E-2</v>
      </c>
      <c r="D51" s="42" t="str">
        <f t="shared" ref="D51" si="502">IF(C51&lt;RF/12,C51-RF/12,"")</f>
        <v/>
      </c>
      <c r="E51" s="41">
        <f t="shared" ref="E51" si="503">E50*(1+C51)</f>
        <v>1298.3680895747777</v>
      </c>
      <c r="F51" s="41">
        <f t="shared" ref="F51" si="504">MAX(F50,E51)</f>
        <v>1356.4154719092114</v>
      </c>
      <c r="G51" s="42">
        <f t="shared" ref="G51" si="505">E51/F51-1</f>
        <v>-4.2794691992660283E-2</v>
      </c>
      <c r="H51" s="42">
        <f t="shared" ref="H51" si="506">IF(E51&gt;F50,0.2*(E51-F50)/F50,0)</f>
        <v>0</v>
      </c>
      <c r="I51" s="48">
        <f t="shared" ref="I51" si="507">C51-H51</f>
        <v>2.7539999999999999E-2</v>
      </c>
      <c r="J51" s="42" t="str">
        <f t="shared" ref="J51" si="508">IF(I51&lt;RF/12,I51-RF/12,"")</f>
        <v/>
      </c>
      <c r="K51" s="41">
        <f t="shared" ref="K51" si="509">K50*(1+I51)</f>
        <v>1222.2799434125807</v>
      </c>
      <c r="L51" s="41">
        <f t="shared" ref="L51" si="510">MAX(L50,K51)</f>
        <v>1276.9255803199208</v>
      </c>
      <c r="M51" s="42">
        <f t="shared" ref="M51" si="511">K51/L51-1</f>
        <v>-4.2794691992660394E-2</v>
      </c>
      <c r="N51" s="64">
        <v>2816.29</v>
      </c>
      <c r="O51" s="42">
        <f t="shared" ref="O51" si="512">N51/N50-1</f>
        <v>3.6021586465418753E-2</v>
      </c>
      <c r="P51" s="41">
        <f t="shared" ref="P51" si="513">P50*(1+O51)</f>
        <v>1361.9148020445969</v>
      </c>
      <c r="Q51" s="42">
        <f t="shared" ref="Q51" si="514">I51-O51</f>
        <v>-8.4815864654187549E-3</v>
      </c>
    </row>
    <row r="52" spans="1:18" x14ac:dyDescent="0.2">
      <c r="A52" s="44">
        <v>41</v>
      </c>
      <c r="B52" s="36">
        <v>43328</v>
      </c>
      <c r="C52" s="48">
        <v>1.6590000000000001E-2</v>
      </c>
      <c r="D52" s="42" t="str">
        <f t="shared" ref="D52" si="515">IF(C52&lt;RF/12,C52-RF/12,"")</f>
        <v/>
      </c>
      <c r="E52" s="41">
        <f t="shared" ref="E52" si="516">E51*(1+C52)</f>
        <v>1319.9080161808236</v>
      </c>
      <c r="F52" s="41">
        <f t="shared" ref="F52" si="517">MAX(F51,E52)</f>
        <v>1356.4154719092114</v>
      </c>
      <c r="G52" s="42">
        <f t="shared" ref="G52" si="518">E52/F52-1</f>
        <v>-2.6914655932818388E-2</v>
      </c>
      <c r="H52" s="42">
        <f t="shared" ref="H52" si="519">IF(E52&gt;F51,0.2*(E52-F51)/F51,0)</f>
        <v>0</v>
      </c>
      <c r="I52" s="48">
        <f t="shared" ref="I52" si="520">C52-H52</f>
        <v>1.6590000000000001E-2</v>
      </c>
      <c r="J52" s="42" t="str">
        <f t="shared" ref="J52" si="521">IF(I52&lt;RF/12,I52-RF/12,"")</f>
        <v/>
      </c>
      <c r="K52" s="41">
        <f t="shared" ref="K52" si="522">K51*(1+I52)</f>
        <v>1242.5575676737956</v>
      </c>
      <c r="L52" s="41">
        <f t="shared" ref="L52" si="523">MAX(L51,K52)</f>
        <v>1276.9255803199208</v>
      </c>
      <c r="M52" s="42">
        <f t="shared" ref="M52" si="524">K52/L52-1</f>
        <v>-2.6914655932818388E-2</v>
      </c>
      <c r="N52" s="64">
        <v>2901.52</v>
      </c>
      <c r="O52" s="42">
        <f t="shared" ref="O52" si="525">N52/N51-1</f>
        <v>3.0263218631604083E-2</v>
      </c>
      <c r="P52" s="41">
        <f t="shared" ref="P52" si="526">P51*(1+O52)</f>
        <v>1403.1307274564904</v>
      </c>
      <c r="Q52" s="42">
        <f t="shared" ref="Q52" si="527">I52-O52</f>
        <v>-1.3673218631604082E-2</v>
      </c>
    </row>
    <row r="53" spans="1:18" x14ac:dyDescent="0.2">
      <c r="A53" s="44">
        <v>42</v>
      </c>
      <c r="B53" s="36">
        <v>43359</v>
      </c>
      <c r="C53" s="48">
        <v>1.3509999999999999E-2</v>
      </c>
      <c r="D53" s="42" t="str">
        <f t="shared" ref="D53" si="528">IF(C53&lt;RF/12,C53-RF/12,"")</f>
        <v/>
      </c>
      <c r="E53" s="41">
        <f t="shared" ref="E53" si="529">E52*(1+C53)</f>
        <v>1337.7399734794265</v>
      </c>
      <c r="F53" s="41">
        <f t="shared" ref="F53" si="530">MAX(F52,E53)</f>
        <v>1356.4154719092114</v>
      </c>
      <c r="G53" s="42">
        <f t="shared" ref="G53" si="531">E53/F53-1</f>
        <v>-1.3768272934470804E-2</v>
      </c>
      <c r="H53" s="42">
        <f t="shared" ref="H53" si="532">IF(E53&gt;F52,0.2*(E53-F52)/F52,0)</f>
        <v>0</v>
      </c>
      <c r="I53" s="48">
        <f t="shared" ref="I53" si="533">C53-H53</f>
        <v>1.3509999999999999E-2</v>
      </c>
      <c r="J53" s="42" t="str">
        <f t="shared" ref="J53" si="534">IF(I53&lt;RF/12,I53-RF/12,"")</f>
        <v/>
      </c>
      <c r="K53" s="41">
        <f t="shared" ref="K53" si="535">K52*(1+I53)</f>
        <v>1259.3445204130685</v>
      </c>
      <c r="L53" s="41">
        <f t="shared" ref="L53" si="536">MAX(L52,K53)</f>
        <v>1276.9255803199208</v>
      </c>
      <c r="M53" s="42">
        <f t="shared" ref="M53" si="537">K53/L53-1</f>
        <v>-1.3768272934470804E-2</v>
      </c>
      <c r="N53" s="64">
        <v>2913.98</v>
      </c>
      <c r="O53" s="42">
        <f t="shared" ref="O53" si="538">N53/N52-1</f>
        <v>4.2943009181395375E-3</v>
      </c>
      <c r="P53" s="41">
        <f t="shared" ref="P53" si="539">P52*(1+O53)</f>
        <v>1409.1561930276766</v>
      </c>
      <c r="Q53" s="42">
        <f t="shared" ref="Q53" si="540">I53-O53</f>
        <v>9.2156990818604619E-3</v>
      </c>
    </row>
    <row r="54" spans="1:18" x14ac:dyDescent="0.2">
      <c r="A54" s="44">
        <v>43</v>
      </c>
      <c r="B54" s="36">
        <v>43389</v>
      </c>
      <c r="C54" s="48">
        <v>-9.8119999999999999E-2</v>
      </c>
      <c r="D54" s="42">
        <f t="shared" ref="D54" si="541">IF(C54&lt;RF/12,C54-RF/12,"")</f>
        <v>-9.8953333333333338E-2</v>
      </c>
      <c r="E54" s="41">
        <f t="shared" ref="E54" si="542">E53*(1+C54)</f>
        <v>1206.4809272816251</v>
      </c>
      <c r="F54" s="41">
        <f t="shared" ref="F54" si="543">MAX(F53,E54)</f>
        <v>1356.4154719092114</v>
      </c>
      <c r="G54" s="42">
        <f t="shared" ref="G54" si="544">E54/F54-1</f>
        <v>-0.11053732999414045</v>
      </c>
      <c r="H54" s="42">
        <f t="shared" ref="H54" si="545">IF(E54&gt;F53,0.2*(E54-F53)/F53,0)</f>
        <v>0</v>
      </c>
      <c r="I54" s="48">
        <f t="shared" ref="I54" si="546">C54-H54</f>
        <v>-9.8119999999999999E-2</v>
      </c>
      <c r="J54" s="42">
        <f t="shared" ref="J54" si="547">IF(I54&lt;RF/12,I54-RF/12,"")</f>
        <v>-9.8953333333333338E-2</v>
      </c>
      <c r="K54" s="41">
        <f t="shared" ref="K54" si="548">K53*(1+I54)</f>
        <v>1135.7776360701382</v>
      </c>
      <c r="L54" s="41">
        <f t="shared" ref="L54" si="549">MAX(L53,K54)</f>
        <v>1276.9255803199208</v>
      </c>
      <c r="M54" s="42">
        <f t="shared" ref="M54" si="550">K54/L54-1</f>
        <v>-0.11053732999414057</v>
      </c>
      <c r="N54" s="64">
        <v>2711.74</v>
      </c>
      <c r="O54" s="42">
        <f t="shared" ref="O54" si="551">N54/N53-1</f>
        <v>-6.9403358979814644E-2</v>
      </c>
      <c r="P54" s="41">
        <f t="shared" ref="P54" si="552">P53*(1+O54)</f>
        <v>1311.3560199043477</v>
      </c>
      <c r="Q54" s="42">
        <f t="shared" ref="Q54" si="553">I54-O54</f>
        <v>-2.8716641020185354E-2</v>
      </c>
    </row>
    <row r="55" spans="1:18" x14ac:dyDescent="0.2">
      <c r="A55" s="44">
        <v>44</v>
      </c>
      <c r="B55" s="36">
        <v>43420</v>
      </c>
      <c r="C55" s="48">
        <v>1.133E-2</v>
      </c>
      <c r="D55" s="42" t="str">
        <f t="shared" ref="D55" si="554">IF(C55&lt;RF/12,C55-RF/12,"")</f>
        <v/>
      </c>
      <c r="E55" s="41">
        <f t="shared" ref="E55" si="555">E54*(1+C55)</f>
        <v>1220.1503561877259</v>
      </c>
      <c r="F55" s="41">
        <f t="shared" ref="F55" si="556">MAX(F54,E55)</f>
        <v>1356.4154719092114</v>
      </c>
      <c r="G55" s="42">
        <f t="shared" ref="G55" si="557">E55/F55-1</f>
        <v>-0.10045971794297404</v>
      </c>
      <c r="H55" s="42">
        <f t="shared" ref="H55" si="558">IF(E55&gt;F54,0.2*(E55-F54)/F54,0)</f>
        <v>0</v>
      </c>
      <c r="I55" s="48">
        <f t="shared" ref="I55" si="559">C55-H55</f>
        <v>1.133E-2</v>
      </c>
      <c r="J55" s="42" t="str">
        <f t="shared" ref="J55" si="560">IF(I55&lt;RF/12,I55-RF/12,"")</f>
        <v/>
      </c>
      <c r="K55" s="41">
        <f t="shared" ref="K55" si="561">K54*(1+I55)</f>
        <v>1148.6459966868129</v>
      </c>
      <c r="L55" s="41">
        <f t="shared" ref="L55" si="562">MAX(L54,K55)</f>
        <v>1276.9255803199208</v>
      </c>
      <c r="M55" s="42">
        <f t="shared" ref="M55" si="563">K55/L55-1</f>
        <v>-0.10045971794297426</v>
      </c>
      <c r="N55" s="64">
        <v>2760.17</v>
      </c>
      <c r="O55" s="42">
        <f t="shared" ref="O55" si="564">N55/N54-1</f>
        <v>1.785938179914015E-2</v>
      </c>
      <c r="P55" s="41">
        <f t="shared" ref="P55" si="565">P54*(1+O55)</f>
        <v>1334.7760277384202</v>
      </c>
      <c r="Q55" s="42">
        <f t="shared" ref="Q55" si="566">I55-O55</f>
        <v>-6.5293817991401507E-3</v>
      </c>
    </row>
    <row r="56" spans="1:18" x14ac:dyDescent="0.2">
      <c r="A56" s="44">
        <v>45</v>
      </c>
      <c r="B56" s="36">
        <v>43450</v>
      </c>
      <c r="C56" s="48">
        <v>-4.2320000000000003E-2</v>
      </c>
      <c r="D56" s="42">
        <f t="shared" ref="D56" si="567">IF(C56&lt;RF/12,C56-RF/12,"")</f>
        <v>-4.3153333333333335E-2</v>
      </c>
      <c r="E56" s="41">
        <f t="shared" ref="E56" si="568">E55*(1+C56)</f>
        <v>1168.5135931138614</v>
      </c>
      <c r="F56" s="41">
        <f t="shared" ref="F56" si="569">MAX(F55,E56)</f>
        <v>1356.4154719092114</v>
      </c>
      <c r="G56" s="42">
        <f t="shared" ref="G56" si="570">E56/F56-1</f>
        <v>-0.13852826267962748</v>
      </c>
      <c r="H56" s="42">
        <f t="shared" ref="H56" si="571">IF(E56&gt;F55,0.2*(E56-F55)/F55,0)</f>
        <v>0</v>
      </c>
      <c r="I56" s="48">
        <f t="shared" ref="I56" si="572">C56-H56</f>
        <v>-4.2320000000000003E-2</v>
      </c>
      <c r="J56" s="42">
        <f t="shared" ref="J56" si="573">IF(I56&lt;RF/12,I56-RF/12,"")</f>
        <v>-4.3153333333333335E-2</v>
      </c>
      <c r="K56" s="41">
        <f t="shared" ref="K56" si="574">K55*(1+I56)</f>
        <v>1100.0352981070268</v>
      </c>
      <c r="L56" s="41">
        <f t="shared" ref="L56" si="575">MAX(L55,K56)</f>
        <v>1276.9255803199208</v>
      </c>
      <c r="M56" s="42">
        <f t="shared" ref="M56" si="576">K56/L56-1</f>
        <v>-0.13852826267962759</v>
      </c>
      <c r="N56" s="64">
        <v>2506.85</v>
      </c>
      <c r="O56" s="42">
        <f t="shared" ref="O56" si="577">N56/N55-1</f>
        <v>-9.1776955767217339E-2</v>
      </c>
      <c r="P56" s="41">
        <f t="shared" ref="P56" si="578">P55*(1+O56)</f>
        <v>1212.2743472815291</v>
      </c>
      <c r="Q56" s="42">
        <f t="shared" ref="Q56" si="579">I56-O56</f>
        <v>4.9456955767217335E-2</v>
      </c>
      <c r="R56" s="65">
        <f>K56/K44-1</f>
        <v>-0.13852826267962759</v>
      </c>
    </row>
    <row r="57" spans="1:18" x14ac:dyDescent="0.2">
      <c r="A57" s="44">
        <v>46</v>
      </c>
      <c r="B57" s="36">
        <v>43481</v>
      </c>
      <c r="C57" s="48">
        <v>5.6770000000000001E-2</v>
      </c>
      <c r="D57" s="42" t="str">
        <f t="shared" ref="D57" si="580">IF(C57&lt;RF/12,C57-RF/12,"")</f>
        <v/>
      </c>
      <c r="E57" s="41">
        <f t="shared" ref="E57" si="581">E56*(1+C57)</f>
        <v>1234.8501097949352</v>
      </c>
      <c r="F57" s="41">
        <f t="shared" ref="F57" si="582">MAX(F56,E57)</f>
        <v>1356.4154719092114</v>
      </c>
      <c r="G57" s="42">
        <f t="shared" ref="G57" si="583">E57/F57-1</f>
        <v>-8.962251215194994E-2</v>
      </c>
      <c r="H57" s="42">
        <f t="shared" ref="H57" si="584">IF(E57&gt;F56,0.2*(E57-F56)/F56,0)</f>
        <v>0</v>
      </c>
      <c r="I57" s="48">
        <f t="shared" ref="I57" si="585">C57-H57</f>
        <v>5.6770000000000001E-2</v>
      </c>
      <c r="J57" s="42" t="str">
        <f t="shared" ref="J57" si="586">IF(I57&lt;RF/12,I57-RF/12,"")</f>
        <v/>
      </c>
      <c r="K57" s="41">
        <f t="shared" ref="K57" si="587">K56*(1+I57)</f>
        <v>1162.4843019805628</v>
      </c>
      <c r="L57" s="41">
        <f t="shared" ref="L57" si="588">MAX(L56,K57)</f>
        <v>1276.9255803199208</v>
      </c>
      <c r="M57" s="42">
        <f t="shared" ref="M57" si="589">K57/L57-1</f>
        <v>-8.9622512151950051E-2</v>
      </c>
      <c r="N57" s="64">
        <v>2704.1</v>
      </c>
      <c r="O57" s="42">
        <f t="shared" ref="O57" si="590">N57/N56-1</f>
        <v>7.8684404731036883E-2</v>
      </c>
      <c r="P57" s="41">
        <f t="shared" ref="P57" si="591">P56*(1+O57)</f>
        <v>1307.6614326680826</v>
      </c>
      <c r="Q57" s="42">
        <f t="shared" ref="Q57" si="592">I57-O57</f>
        <v>-2.1914404731036882E-2</v>
      </c>
    </row>
    <row r="58" spans="1:18" x14ac:dyDescent="0.2">
      <c r="A58" s="44">
        <v>47</v>
      </c>
      <c r="B58" s="36">
        <v>43512</v>
      </c>
      <c r="C58" s="48">
        <v>3.4750000000000003E-2</v>
      </c>
      <c r="D58" s="42" t="str">
        <f t="shared" ref="D58" si="593">IF(C58&lt;RF/12,C58-RF/12,"")</f>
        <v/>
      </c>
      <c r="E58" s="41">
        <f t="shared" ref="E58" si="594">E57*(1+C58)</f>
        <v>1277.7611511103094</v>
      </c>
      <c r="F58" s="41">
        <f t="shared" ref="F58" si="595">MAX(F57,E58)</f>
        <v>1356.4154719092114</v>
      </c>
      <c r="G58" s="42">
        <f t="shared" ref="G58" si="596">E58/F58-1</f>
        <v>-5.7986894449230109E-2</v>
      </c>
      <c r="H58" s="42">
        <f t="shared" ref="H58" si="597">IF(E58&gt;F57,0.2*(E58-F57)/F57,0)</f>
        <v>0</v>
      </c>
      <c r="I58" s="48">
        <f t="shared" ref="I58" si="598">C58-H58</f>
        <v>3.4750000000000003E-2</v>
      </c>
      <c r="J58" s="42" t="str">
        <f t="shared" ref="J58" si="599">IF(I58&lt;RF/12,I58-RF/12,"")</f>
        <v/>
      </c>
      <c r="K58" s="41">
        <f t="shared" ref="K58" si="600">K57*(1+I58)</f>
        <v>1202.8806314743874</v>
      </c>
      <c r="L58" s="41">
        <f t="shared" ref="L58" si="601">MAX(L57,K58)</f>
        <v>1276.9255803199208</v>
      </c>
      <c r="M58" s="42">
        <f t="shared" ref="M58" si="602">K58/L58-1</f>
        <v>-5.798689444923022E-2</v>
      </c>
      <c r="N58" s="64">
        <v>2784.49</v>
      </c>
      <c r="O58" s="42">
        <f t="shared" ref="O58" si="603">N58/N57-1</f>
        <v>2.9728930143116061E-2</v>
      </c>
      <c r="P58" s="41">
        <f t="shared" ref="P58" si="604">P57*(1+O58)</f>
        <v>1346.5368080507192</v>
      </c>
      <c r="Q58" s="42">
        <f t="shared" ref="Q58" si="605">I58-O58</f>
        <v>5.0210698568839418E-3</v>
      </c>
    </row>
    <row r="59" spans="1:18" x14ac:dyDescent="0.2">
      <c r="A59" s="44">
        <v>48</v>
      </c>
      <c r="B59" s="36">
        <v>43540</v>
      </c>
      <c r="C59" s="48">
        <v>2.4760000000000001E-2</v>
      </c>
      <c r="D59" s="42" t="str">
        <f t="shared" ref="D59" si="606">IF(C59&lt;RF/12,C59-RF/12,"")</f>
        <v/>
      </c>
      <c r="E59" s="41">
        <f t="shared" ref="E59" si="607">E58*(1+C59)</f>
        <v>1309.3985172118005</v>
      </c>
      <c r="F59" s="41">
        <f t="shared" ref="F59" si="608">MAX(F58,E59)</f>
        <v>1356.4154719092114</v>
      </c>
      <c r="G59" s="42">
        <f t="shared" ref="G59" si="609">E59/F59-1</f>
        <v>-3.4662649955793157E-2</v>
      </c>
      <c r="H59" s="42">
        <f t="shared" ref="H59" si="610">IF(E59&gt;F58,0.2*(E59-F58)/F58,0)</f>
        <v>0</v>
      </c>
      <c r="I59" s="48">
        <f t="shared" ref="I59" si="611">C59-H59</f>
        <v>2.4760000000000001E-2</v>
      </c>
      <c r="J59" s="42" t="str">
        <f t="shared" ref="J59" si="612">IF(I59&lt;RF/12,I59-RF/12,"")</f>
        <v/>
      </c>
      <c r="K59" s="41">
        <f t="shared" ref="K59" si="613">K58*(1+I59)</f>
        <v>1232.6639559096932</v>
      </c>
      <c r="L59" s="41">
        <f t="shared" ref="L59" si="614">MAX(L58,K59)</f>
        <v>1276.9255803199208</v>
      </c>
      <c r="M59" s="42">
        <f t="shared" ref="M59" si="615">K59/L59-1</f>
        <v>-3.4662649955793268E-2</v>
      </c>
      <c r="N59" s="64">
        <v>2834.4</v>
      </c>
      <c r="O59" s="42">
        <f t="shared" ref="O59" si="616">N59/N58-1</f>
        <v>1.7924287751078349E-2</v>
      </c>
      <c r="P59" s="41">
        <f t="shared" ref="P59" si="617">P58*(1+O59)</f>
        <v>1370.6725212656388</v>
      </c>
      <c r="Q59" s="42">
        <f t="shared" ref="Q59" si="618">I59-O59</f>
        <v>6.8357122489216514E-3</v>
      </c>
    </row>
    <row r="60" spans="1:18" x14ac:dyDescent="0.2">
      <c r="A60" s="44">
        <v>49</v>
      </c>
      <c r="B60" s="36">
        <v>43571</v>
      </c>
      <c r="C60" s="48">
        <v>3.3799999999999997E-2</v>
      </c>
      <c r="D60" s="42" t="str">
        <f t="shared" ref="D60" si="619">IF(C60&lt;RF/12,C60-RF/12,"")</f>
        <v/>
      </c>
      <c r="E60" s="41">
        <f t="shared" ref="E60" si="620">E59*(1+C60)</f>
        <v>1353.6561870935593</v>
      </c>
      <c r="F60" s="41">
        <f t="shared" ref="F60" si="621">MAX(F59,E60)</f>
        <v>1356.4154719092114</v>
      </c>
      <c r="G60" s="42">
        <f t="shared" ref="G60" si="622">E60/F60-1</f>
        <v>-2.0342475242989266E-3</v>
      </c>
      <c r="H60" s="42">
        <f t="shared" ref="H60" si="623">IF(E60&gt;F59,0.2*(E60-F59)/F59,0)</f>
        <v>0</v>
      </c>
      <c r="I60" s="48">
        <f t="shared" ref="I60" si="624">C60-H60</f>
        <v>3.3799999999999997E-2</v>
      </c>
      <c r="J60" s="42" t="str">
        <f t="shared" ref="J60" si="625">IF(I60&lt;RF/12,I60-RF/12,"")</f>
        <v/>
      </c>
      <c r="K60" s="41">
        <f t="shared" ref="K60" si="626">K59*(1+I60)</f>
        <v>1274.3279976194408</v>
      </c>
      <c r="L60" s="41">
        <f t="shared" ref="L60" si="627">MAX(L59,K60)</f>
        <v>1276.9255803199208</v>
      </c>
      <c r="M60" s="42">
        <f t="shared" ref="M60" si="628">K60/L60-1</f>
        <v>-2.0342475242990377E-3</v>
      </c>
      <c r="N60" s="64">
        <v>2945.83</v>
      </c>
      <c r="O60" s="42">
        <f t="shared" ref="O60" si="629">N60/N59-1</f>
        <v>3.9313434942139347E-2</v>
      </c>
      <c r="P60" s="41">
        <f t="shared" ref="P60" si="630">P59*(1+O60)</f>
        <v>1424.5583662573936</v>
      </c>
      <c r="Q60" s="42">
        <f t="shared" ref="Q60" si="631">I60-O60</f>
        <v>-5.5134349421393503E-3</v>
      </c>
    </row>
    <row r="61" spans="1:18" x14ac:dyDescent="0.2">
      <c r="A61" s="44">
        <v>50</v>
      </c>
      <c r="B61" s="36">
        <v>43601</v>
      </c>
      <c r="C61" s="48">
        <v>-5.3379999999999997E-2</v>
      </c>
      <c r="D61" s="42">
        <f t="shared" ref="D61" si="632">IF(C61&lt;RF/12,C61-RF/12,"")</f>
        <v>-5.4213333333333329E-2</v>
      </c>
      <c r="E61" s="41">
        <f t="shared" ref="E61" si="633">E60*(1+C61)</f>
        <v>1281.3980198265051</v>
      </c>
      <c r="F61" s="41">
        <f t="shared" ref="F61" si="634">MAX(F60,E61)</f>
        <v>1356.4154719092114</v>
      </c>
      <c r="G61" s="42">
        <f t="shared" ref="G61" si="635">E61/F61-1</f>
        <v>-5.5305659391451933E-2</v>
      </c>
      <c r="H61" s="42">
        <f t="shared" ref="H61" si="636">IF(E61&gt;F60,0.2*(E61-F60)/F60,0)</f>
        <v>0</v>
      </c>
      <c r="I61" s="48">
        <f t="shared" ref="I61" si="637">C61-H61</f>
        <v>-5.3379999999999997E-2</v>
      </c>
      <c r="J61" s="42">
        <f t="shared" ref="J61" si="638">IF(I61&lt;RF/12,I61-RF/12,"")</f>
        <v>-5.4213333333333329E-2</v>
      </c>
      <c r="K61" s="41">
        <f t="shared" ref="K61" si="639">K60*(1+I61)</f>
        <v>1206.304369106515</v>
      </c>
      <c r="L61" s="41">
        <f t="shared" ref="L61" si="640">MAX(L60,K61)</f>
        <v>1276.9255803199208</v>
      </c>
      <c r="M61" s="42">
        <f t="shared" ref="M61" si="641">K61/L61-1</f>
        <v>-5.5305659391452044E-2</v>
      </c>
      <c r="N61" s="64">
        <v>2752.06</v>
      </c>
      <c r="O61" s="42">
        <f t="shared" ref="O61" si="642">N61/N60-1</f>
        <v>-6.5777726481161536E-2</v>
      </c>
      <c r="P61" s="41">
        <f t="shared" ref="P61" si="643">P60*(1+O61)</f>
        <v>1330.8541556852645</v>
      </c>
      <c r="Q61" s="42">
        <f t="shared" ref="Q61" si="644">I61-O61</f>
        <v>1.2397726481161539E-2</v>
      </c>
    </row>
    <row r="62" spans="1:18" x14ac:dyDescent="0.2">
      <c r="A62" s="44">
        <v>51</v>
      </c>
      <c r="B62" s="36">
        <v>43632</v>
      </c>
      <c r="C62" s="48">
        <v>4.9860000000000002E-2</v>
      </c>
      <c r="D62" s="42" t="str">
        <f t="shared" ref="D62" si="645">IF(C62&lt;RF/12,C62-RF/12,"")</f>
        <v/>
      </c>
      <c r="E62" s="41">
        <f t="shared" ref="E62" si="646">E61*(1+C62)</f>
        <v>1345.2885250950546</v>
      </c>
      <c r="F62" s="41">
        <f t="shared" ref="F62" si="647">MAX(F61,E62)</f>
        <v>1356.4154719092114</v>
      </c>
      <c r="G62" s="42">
        <f t="shared" ref="G62" si="648">E62/F62-1</f>
        <v>-8.2031995687096293E-3</v>
      </c>
      <c r="H62" s="42">
        <f t="shared" ref="H62" si="649">IF(E62&gt;F61,0.2*(E62-F61)/F61,0)</f>
        <v>0</v>
      </c>
      <c r="I62" s="48">
        <f t="shared" ref="I62" si="650">C62-H62</f>
        <v>4.9860000000000002E-2</v>
      </c>
      <c r="J62" s="42" t="str">
        <f t="shared" ref="J62" si="651">IF(I62&lt;RF/12,I62-RF/12,"")</f>
        <v/>
      </c>
      <c r="K62" s="41">
        <f t="shared" ref="K62" si="652">K61*(1+I62)</f>
        <v>1266.4507049501658</v>
      </c>
      <c r="L62" s="41">
        <f t="shared" ref="L62" si="653">MAX(L61,K62)</f>
        <v>1276.9255803199208</v>
      </c>
      <c r="M62" s="42">
        <f t="shared" ref="M62" si="654">K62/L62-1</f>
        <v>-8.2031995687098513E-3</v>
      </c>
      <c r="N62" s="64">
        <v>2941.76</v>
      </c>
      <c r="O62" s="42">
        <f t="shared" ref="O62" si="655">N62/N61-1</f>
        <v>6.8930183208214979E-2</v>
      </c>
      <c r="P62" s="41">
        <f t="shared" ref="P62" si="656">P61*(1+O62)</f>
        <v>1422.590176460064</v>
      </c>
      <c r="Q62" s="42">
        <f t="shared" ref="Q62" si="657">I62-O62</f>
        <v>-1.9070183208214977E-2</v>
      </c>
    </row>
    <row r="63" spans="1:18" x14ac:dyDescent="0.2">
      <c r="A63" s="44">
        <v>52</v>
      </c>
      <c r="B63" s="36">
        <v>43662</v>
      </c>
      <c r="C63" s="48">
        <v>2.6710000000000001E-2</v>
      </c>
      <c r="D63" s="42" t="str">
        <f t="shared" ref="D63" si="658">IF(C63&lt;RF/12,C63-RF/12,"")</f>
        <v/>
      </c>
      <c r="E63" s="41">
        <f t="shared" ref="E63" si="659">E62*(1+C63)</f>
        <v>1381.2211816003435</v>
      </c>
      <c r="F63" s="41">
        <f t="shared" ref="F63" si="660">MAX(F62,E63)</f>
        <v>1381.2211816003435</v>
      </c>
      <c r="G63" s="42">
        <f t="shared" ref="G63" si="661">E63/F63-1</f>
        <v>0</v>
      </c>
      <c r="H63" s="42">
        <f t="shared" ref="H63" si="662">IF(E63&gt;F62,0.2*(E63-F62)/F62,0)</f>
        <v>3.6575385941620057E-3</v>
      </c>
      <c r="I63" s="48">
        <f t="shared" ref="I63" si="663">C63-H63</f>
        <v>2.3052461405837995E-2</v>
      </c>
      <c r="J63" s="42" t="str">
        <f t="shared" ref="J63" si="664">IF(I63&lt;RF/12,I63-RF/12,"")</f>
        <v/>
      </c>
      <c r="K63" s="41">
        <f t="shared" ref="K63" si="665">K62*(1+I63)</f>
        <v>1295.6455109484259</v>
      </c>
      <c r="L63" s="41">
        <f t="shared" ref="L63" si="666">MAX(L62,K63)</f>
        <v>1295.6455109484259</v>
      </c>
      <c r="M63" s="42">
        <f t="shared" ref="M63" si="667">K63/L63-1</f>
        <v>0</v>
      </c>
      <c r="N63" s="64">
        <v>2980.38</v>
      </c>
      <c r="O63" s="42">
        <f t="shared" ref="O63" si="668">N63/N62-1</f>
        <v>1.3128195366039375E-2</v>
      </c>
      <c r="P63" s="41">
        <f t="shared" ref="P63" si="669">P62*(1+O63)</f>
        <v>1441.2662182224401</v>
      </c>
      <c r="Q63" s="42">
        <f t="shared" ref="Q63" si="670">I63-O63</f>
        <v>9.9242660397986203E-3</v>
      </c>
    </row>
    <row r="64" spans="1:18" x14ac:dyDescent="0.2">
      <c r="A64" s="44">
        <v>53</v>
      </c>
      <c r="B64" s="36">
        <v>43693</v>
      </c>
      <c r="C64" s="48">
        <v>-4.1950000000000001E-2</v>
      </c>
      <c r="D64" s="42">
        <f t="shared" ref="D64" si="671">IF(C64&lt;RF/12,C64-RF/12,"")</f>
        <v>-4.2783333333333333E-2</v>
      </c>
      <c r="E64" s="41">
        <f t="shared" ref="E64" si="672">E63*(1+C64)</f>
        <v>1323.2789530322091</v>
      </c>
      <c r="F64" s="41">
        <f t="shared" ref="F64" si="673">MAX(F63,E64)</f>
        <v>1381.2211816003435</v>
      </c>
      <c r="G64" s="42">
        <f t="shared" ref="G64" si="674">E64/F64-1</f>
        <v>-4.1950000000000043E-2</v>
      </c>
      <c r="H64" s="42">
        <f t="shared" ref="H64" si="675">IF(E64&gt;F63,0.2*(E64-F63)/F63,0)</f>
        <v>0</v>
      </c>
      <c r="I64" s="48">
        <f t="shared" ref="I64" si="676">C64-H64</f>
        <v>-4.1950000000000001E-2</v>
      </c>
      <c r="J64" s="42">
        <f t="shared" ref="J64" si="677">IF(I64&lt;RF/12,I64-RF/12,"")</f>
        <v>-4.2783333333333333E-2</v>
      </c>
      <c r="K64" s="41">
        <f t="shared" ref="K64" si="678">K63*(1+I64)</f>
        <v>1241.2931817641395</v>
      </c>
      <c r="L64" s="41">
        <f t="shared" ref="L64" si="679">MAX(L63,K64)</f>
        <v>1295.6455109484259</v>
      </c>
      <c r="M64" s="42">
        <f t="shared" ref="M64" si="680">K64/L64-1</f>
        <v>-4.1949999999999932E-2</v>
      </c>
      <c r="N64" s="64">
        <v>2926.46</v>
      </c>
      <c r="O64" s="42">
        <f t="shared" ref="O64" si="681">N64/N63-1</f>
        <v>-1.8091652742267761E-2</v>
      </c>
      <c r="P64" s="41">
        <f t="shared" ref="P64" si="682">P63*(1+O64)</f>
        <v>1415.1913302931982</v>
      </c>
      <c r="Q64" s="42">
        <f t="shared" ref="Q64" si="683">I64-O64</f>
        <v>-2.385834725773224E-2</v>
      </c>
    </row>
    <row r="65" spans="1:30" x14ac:dyDescent="0.2">
      <c r="A65" s="44">
        <v>54</v>
      </c>
      <c r="B65" s="36">
        <v>43724</v>
      </c>
      <c r="C65" s="48">
        <v>3.3480000000000003E-2</v>
      </c>
      <c r="D65" s="42" t="str">
        <f t="shared" ref="D65" si="684">IF(C65&lt;RF/12,C65-RF/12,"")</f>
        <v/>
      </c>
      <c r="E65" s="41">
        <f t="shared" ref="E65" si="685">E64*(1+C65)</f>
        <v>1367.5823323797274</v>
      </c>
      <c r="F65" s="41">
        <f t="shared" ref="F65" si="686">MAX(F64,E65)</f>
        <v>1381.2211816003435</v>
      </c>
      <c r="G65" s="42">
        <f t="shared" ref="G65" si="687">E65/F65-1</f>
        <v>-9.8744859999999601E-3</v>
      </c>
      <c r="H65" s="42">
        <f t="shared" ref="H65" si="688">IF(E65&gt;F64,0.2*(E65-F64)/F64,0)</f>
        <v>0</v>
      </c>
      <c r="I65" s="48">
        <f t="shared" ref="I65" si="689">C65-H65</f>
        <v>3.3480000000000003E-2</v>
      </c>
      <c r="J65" s="42" t="str">
        <f t="shared" ref="J65" si="690">IF(I65&lt;RF/12,I65-RF/12,"")</f>
        <v/>
      </c>
      <c r="K65" s="41">
        <f t="shared" ref="K65" si="691">K64*(1+I65)</f>
        <v>1282.8516774896029</v>
      </c>
      <c r="L65" s="41">
        <f t="shared" ref="L65" si="692">MAX(L64,K65)</f>
        <v>1295.6455109484259</v>
      </c>
      <c r="M65" s="42">
        <f t="shared" ref="M65" si="693">K65/L65-1</f>
        <v>-9.8744859999999601E-3</v>
      </c>
      <c r="N65" s="64">
        <v>2976.74</v>
      </c>
      <c r="O65" s="42">
        <f t="shared" ref="O65" si="694">N65/N64-1</f>
        <v>1.7181167690656807E-2</v>
      </c>
      <c r="P65" s="41">
        <f t="shared" ref="P65" si="695">P64*(1+O65)</f>
        <v>1439.5059698533294</v>
      </c>
      <c r="Q65" s="42">
        <f t="shared" ref="Q65" si="696">I65-O65</f>
        <v>1.6298832309343196E-2</v>
      </c>
    </row>
    <row r="66" spans="1:30" x14ac:dyDescent="0.2">
      <c r="A66" s="44">
        <v>55</v>
      </c>
      <c r="B66" s="36">
        <v>43754</v>
      </c>
      <c r="C66" s="48">
        <v>4.0939999999999997E-2</v>
      </c>
      <c r="D66" s="42" t="str">
        <f t="shared" ref="D66" si="697">IF(C66&lt;RF/12,C66-RF/12,"")</f>
        <v/>
      </c>
      <c r="E66" s="41">
        <f t="shared" ref="E66" si="698">E65*(1+C66)</f>
        <v>1423.5711530673534</v>
      </c>
      <c r="F66" s="41">
        <f t="shared" ref="F66" si="699">MAX(F65,E66)</f>
        <v>1423.5711530673534</v>
      </c>
      <c r="G66" s="42">
        <f t="shared" ref="G66" si="700">E66/F66-1</f>
        <v>0</v>
      </c>
      <c r="H66" s="42">
        <f t="shared" ref="H66" si="701">IF(E66&gt;F65,0.2*(E66-F65)/F65,0)</f>
        <v>6.1322505086319921E-3</v>
      </c>
      <c r="I66" s="48">
        <f t="shared" ref="I66" si="702">C66-H66</f>
        <v>3.4807749491368008E-2</v>
      </c>
      <c r="J66" s="42" t="str">
        <f t="shared" ref="J66" si="703">IF(I66&lt;RF/12,I66-RF/12,"")</f>
        <v/>
      </c>
      <c r="K66" s="41">
        <f t="shared" ref="K66" si="704">K65*(1+I66)</f>
        <v>1327.5048573142424</v>
      </c>
      <c r="L66" s="41">
        <f t="shared" ref="L66" si="705">MAX(L65,K66)</f>
        <v>1327.5048573142424</v>
      </c>
      <c r="M66" s="42">
        <f t="shared" ref="M66" si="706">K66/L66-1</f>
        <v>0</v>
      </c>
      <c r="N66" s="64">
        <v>3037.56</v>
      </c>
      <c r="O66" s="42">
        <f t="shared" ref="O66" si="707">N66/N65-1</f>
        <v>2.0431747482144935E-2</v>
      </c>
      <c r="P66" s="41">
        <f t="shared" ref="P66" si="708">P65*(1+O66)</f>
        <v>1468.9175923284126</v>
      </c>
      <c r="Q66" s="42">
        <f t="shared" ref="Q66" si="709">I66-O66</f>
        <v>1.4376002009223073E-2</v>
      </c>
    </row>
    <row r="67" spans="1:30" x14ac:dyDescent="0.2">
      <c r="A67" s="44">
        <v>56</v>
      </c>
      <c r="B67" s="36">
        <v>43785</v>
      </c>
      <c r="C67" s="48">
        <v>3.508E-2</v>
      </c>
      <c r="D67" s="42" t="str">
        <f t="shared" ref="D67" si="710">IF(C67&lt;RF/12,C67-RF/12,"")</f>
        <v/>
      </c>
      <c r="E67" s="41">
        <f t="shared" ref="E67" si="711">E66*(1+C67)</f>
        <v>1473.5100291169563</v>
      </c>
      <c r="F67" s="41">
        <f t="shared" ref="F67" si="712">MAX(F66,E67)</f>
        <v>1473.5100291169563</v>
      </c>
      <c r="G67" s="42">
        <f t="shared" ref="G67" si="713">E67/F67-1</f>
        <v>0</v>
      </c>
      <c r="H67" s="42">
        <f t="shared" ref="H67" si="714">IF(E67&gt;F66,0.2*(E67-F66)/F66,0)</f>
        <v>7.0160000000000161E-3</v>
      </c>
      <c r="I67" s="48">
        <f t="shared" ref="I67" si="715">C67-H67</f>
        <v>2.8063999999999985E-2</v>
      </c>
      <c r="J67" s="42" t="str">
        <f t="shared" ref="J67" si="716">IF(I67&lt;RF/12,I67-RF/12,"")</f>
        <v/>
      </c>
      <c r="K67" s="41">
        <f t="shared" ref="K67" si="717">K66*(1+I67)</f>
        <v>1364.7599536299094</v>
      </c>
      <c r="L67" s="41">
        <f t="shared" ref="L67" si="718">MAX(L66,K67)</f>
        <v>1364.7599536299094</v>
      </c>
      <c r="M67" s="42">
        <f t="shared" ref="M67" si="719">K67/L67-1</f>
        <v>0</v>
      </c>
      <c r="N67" s="64">
        <v>3140.98</v>
      </c>
      <c r="O67" s="42">
        <f t="shared" ref="O67" si="720">N67/N66-1</f>
        <v>3.404706409091518E-2</v>
      </c>
      <c r="P67" s="41">
        <f t="shared" ref="P67" si="721">P66*(1+O67)</f>
        <v>1518.9299237386908</v>
      </c>
      <c r="Q67" s="42">
        <f t="shared" ref="Q67" si="722">I67-O67</f>
        <v>-5.9830640909151953E-3</v>
      </c>
    </row>
    <row r="68" spans="1:30" x14ac:dyDescent="0.2">
      <c r="A68" s="44">
        <v>57</v>
      </c>
      <c r="B68" s="36">
        <v>43815</v>
      </c>
      <c r="C68" s="48">
        <v>1.555E-2</v>
      </c>
      <c r="D68" s="42" t="str">
        <f t="shared" ref="D68" si="723">IF(C68&lt;RF/12,C68-RF/12,"")</f>
        <v/>
      </c>
      <c r="E68" s="41">
        <f t="shared" ref="E68" si="724">E67*(1+C68)</f>
        <v>1496.4231100697248</v>
      </c>
      <c r="F68" s="41">
        <f t="shared" ref="F68" si="725">MAX(F67,E68)</f>
        <v>1496.4231100697248</v>
      </c>
      <c r="G68" s="42">
        <f t="shared" ref="G68" si="726">E68/F68-1</f>
        <v>0</v>
      </c>
      <c r="H68" s="42">
        <f t="shared" ref="H68" si="727">IF(E68&gt;F67,0.2*(E68-F67)/F67,0)</f>
        <v>3.1099999999999769E-3</v>
      </c>
      <c r="I68" s="48">
        <f t="shared" ref="I68" si="728">C68-H68</f>
        <v>1.2440000000000022E-2</v>
      </c>
      <c r="J68" s="42" t="str">
        <f t="shared" ref="J68" si="729">IF(I68&lt;RF/12,I68-RF/12,"")</f>
        <v/>
      </c>
      <c r="K68" s="41">
        <f t="shared" ref="K68" si="730">K67*(1+I68)</f>
        <v>1381.7375674530656</v>
      </c>
      <c r="L68" s="41">
        <f t="shared" ref="L68" si="731">MAX(L67,K68)</f>
        <v>1381.7375674530656</v>
      </c>
      <c r="M68" s="42">
        <f t="shared" ref="M68" si="732">K68/L68-1</f>
        <v>0</v>
      </c>
      <c r="N68" s="64">
        <v>3230.78</v>
      </c>
      <c r="O68" s="42">
        <f t="shared" ref="O68" si="733">N68/N67-1</f>
        <v>2.8589803182446305E-2</v>
      </c>
      <c r="P68" s="41">
        <f t="shared" ref="P68" si="734">P67*(1+O68)</f>
        <v>1562.3558313063081</v>
      </c>
      <c r="Q68" s="42">
        <f t="shared" ref="Q68" si="735">I68-O68</f>
        <v>-1.6149803182446285E-2</v>
      </c>
      <c r="R68" s="65">
        <f>K68/K56-1</f>
        <v>0.25608475458087598</v>
      </c>
    </row>
    <row r="69" spans="1:30" x14ac:dyDescent="0.2">
      <c r="A69" s="44">
        <v>58</v>
      </c>
      <c r="B69" s="36">
        <v>43846</v>
      </c>
      <c r="C69" s="48">
        <v>-7.0899999999999999E-3</v>
      </c>
      <c r="D69" s="42">
        <f t="shared" ref="D69" si="736">IF(C69&lt;RF/12,C69-RF/12,"")</f>
        <v>-7.9233333333333326E-3</v>
      </c>
      <c r="E69" s="41">
        <f t="shared" ref="E69" si="737">E68*(1+C69)</f>
        <v>1485.8134702193304</v>
      </c>
      <c r="F69" s="41">
        <f t="shared" ref="F69" si="738">MAX(F68,E69)</f>
        <v>1496.4231100697248</v>
      </c>
      <c r="G69" s="42">
        <f t="shared" ref="G69" si="739">E69/F69-1</f>
        <v>-7.0900000000000407E-3</v>
      </c>
      <c r="H69" s="42">
        <f t="shared" ref="H69" si="740">IF(E69&gt;F68,0.2*(E69-F68)/F68,0)</f>
        <v>0</v>
      </c>
      <c r="I69" s="48">
        <f t="shared" ref="I69" si="741">C69-H69</f>
        <v>-7.0899999999999999E-3</v>
      </c>
      <c r="J69" s="42">
        <f t="shared" ref="J69" si="742">IF(I69&lt;RF/12,I69-RF/12,"")</f>
        <v>-7.9233333333333326E-3</v>
      </c>
      <c r="K69" s="41">
        <f t="shared" ref="K69" si="743">K68*(1+I69)</f>
        <v>1371.9410480998233</v>
      </c>
      <c r="L69" s="41">
        <f t="shared" ref="L69" si="744">MAX(L68,K69)</f>
        <v>1381.7375674530656</v>
      </c>
      <c r="M69" s="42">
        <f t="shared" ref="M69" si="745">K69/L69-1</f>
        <v>-7.0900000000000407E-3</v>
      </c>
      <c r="N69" s="64">
        <v>3225.52</v>
      </c>
      <c r="O69" s="42">
        <f t="shared" ref="O69" si="746">N69/N68-1</f>
        <v>-1.6280898111292741E-3</v>
      </c>
      <c r="P69" s="41">
        <f t="shared" ref="P69" si="747">P68*(1+O69)</f>
        <v>1559.8121756959999</v>
      </c>
      <c r="Q69" s="42">
        <f t="shared" ref="Q69" si="748">I69-O69</f>
        <v>-5.4619101888707259E-3</v>
      </c>
    </row>
    <row r="70" spans="1:30" x14ac:dyDescent="0.2">
      <c r="A70" s="44">
        <v>59</v>
      </c>
      <c r="B70" s="36">
        <v>43877</v>
      </c>
      <c r="C70" s="48">
        <v>-6.386E-2</v>
      </c>
      <c r="D70" s="42">
        <f t="shared" ref="D70" si="749">IF(C70&lt;RF/12,C70-RF/12,"")</f>
        <v>-6.4693333333333339E-2</v>
      </c>
      <c r="E70" s="41">
        <f t="shared" ref="E70" si="750">E69*(1+C70)</f>
        <v>1390.929422011124</v>
      </c>
      <c r="F70" s="41">
        <f t="shared" ref="F70" si="751">MAX(F69,E70)</f>
        <v>1496.4231100697248</v>
      </c>
      <c r="G70" s="42">
        <f t="shared" ref="G70" si="752">E70/F70-1</f>
        <v>-7.0497232599999959E-2</v>
      </c>
      <c r="H70" s="42">
        <f t="shared" ref="H70" si="753">IF(E70&gt;F69,0.2*(E70-F69)/F69,0)</f>
        <v>0</v>
      </c>
      <c r="I70" s="48">
        <f t="shared" ref="I70" si="754">C70-H70</f>
        <v>-6.386E-2</v>
      </c>
      <c r="J70" s="42">
        <f t="shared" ref="J70" si="755">IF(I70&lt;RF/12,I70-RF/12,"")</f>
        <v>-6.4693333333333339E-2</v>
      </c>
      <c r="K70" s="41">
        <f t="shared" ref="K70" si="756">K69*(1+I70)</f>
        <v>1284.3288927681685</v>
      </c>
      <c r="L70" s="41">
        <f t="shared" ref="L70" si="757">MAX(L69,K70)</f>
        <v>1381.7375674530656</v>
      </c>
      <c r="M70" s="42">
        <f t="shared" ref="M70" si="758">K70/L70-1</f>
        <v>-7.049723260000007E-2</v>
      </c>
      <c r="N70" s="64">
        <v>2954.22</v>
      </c>
      <c r="O70" s="42">
        <f t="shared" ref="O70" si="759">N70/N69-1</f>
        <v>-8.4110469009648137E-2</v>
      </c>
      <c r="P70" s="41">
        <f t="shared" ref="P70" si="760">P69*(1+O70)</f>
        <v>1428.6156420312498</v>
      </c>
      <c r="Q70" s="42">
        <f t="shared" ref="Q70" si="761">I70-O70</f>
        <v>2.0250469009648137E-2</v>
      </c>
    </row>
    <row r="71" spans="1:30" x14ac:dyDescent="0.2">
      <c r="A71" s="44">
        <v>60</v>
      </c>
      <c r="B71" s="36">
        <v>43906</v>
      </c>
      <c r="C71" s="48">
        <v>-4.5830000000000003E-2</v>
      </c>
      <c r="D71" s="42">
        <f t="shared" ref="D71" si="762">IF(C71&lt;RF/12,C71-RF/12,"")</f>
        <v>-4.6663333333333334E-2</v>
      </c>
      <c r="E71" s="41">
        <f t="shared" ref="E71" si="763">E70*(1+C71)</f>
        <v>1327.1831266003542</v>
      </c>
      <c r="F71" s="41">
        <f t="shared" ref="F71" si="764">MAX(F70,E71)</f>
        <v>1496.4231100697248</v>
      </c>
      <c r="G71" s="42">
        <f t="shared" ref="G71" si="765">E71/F71-1</f>
        <v>-0.11309634442994199</v>
      </c>
      <c r="H71" s="42">
        <f t="shared" ref="H71" si="766">IF(E71&gt;F70,0.2*(E71-F70)/F70,0)</f>
        <v>0</v>
      </c>
      <c r="I71" s="48">
        <f t="shared" ref="I71" si="767">C71-H71</f>
        <v>-4.5830000000000003E-2</v>
      </c>
      <c r="J71" s="42">
        <f t="shared" ref="J71" si="768">IF(I71&lt;RF/12,I71-RF/12,"")</f>
        <v>-4.6663333333333334E-2</v>
      </c>
      <c r="K71" s="41">
        <f t="shared" ref="K71" si="769">K70*(1+I71)</f>
        <v>1225.4680996126033</v>
      </c>
      <c r="L71" s="41">
        <f t="shared" ref="L71" si="770">MAX(L70,K71)</f>
        <v>1381.7375674530656</v>
      </c>
      <c r="M71" s="42">
        <f t="shared" ref="M71" si="771">K71/L71-1</f>
        <v>-0.1130963444299421</v>
      </c>
      <c r="N71" s="64">
        <v>2584.59</v>
      </c>
      <c r="O71" s="42">
        <f t="shared" ref="O71" si="772">N71/N70-1</f>
        <v>-0.12511932083595656</v>
      </c>
      <c r="P71" s="41">
        <f t="shared" ref="P71" si="773">P70*(1+O71)</f>
        <v>1249.8682231646758</v>
      </c>
      <c r="Q71" s="42">
        <f t="shared" ref="Q71" si="774">I71-O71</f>
        <v>7.928932083595655E-2</v>
      </c>
    </row>
    <row r="72" spans="1:30" x14ac:dyDescent="0.2">
      <c r="A72" s="44">
        <v>61</v>
      </c>
      <c r="B72" s="36">
        <v>43937</v>
      </c>
      <c r="C72" s="48">
        <v>4.0000000000000002E-4</v>
      </c>
      <c r="D72" s="42">
        <f t="shared" ref="D72" si="775">IF(C72&lt;RF/12,C72-RF/12,"")</f>
        <v>-4.3333333333333337E-4</v>
      </c>
      <c r="E72" s="41">
        <f t="shared" ref="E72" si="776">E71*(1+C72)</f>
        <v>1327.7139998509942</v>
      </c>
      <c r="F72" s="41">
        <f t="shared" ref="F72" si="777">MAX(F71,E72)</f>
        <v>1496.4231100697248</v>
      </c>
      <c r="G72" s="42">
        <f t="shared" ref="G72" si="778">E72/F72-1</f>
        <v>-0.11274158296771397</v>
      </c>
      <c r="H72" s="42">
        <f t="shared" ref="H72" si="779">IF(E72&gt;F71,0.2*(E72-F71)/F71,0)</f>
        <v>0</v>
      </c>
      <c r="I72" s="48">
        <f t="shared" ref="I72" si="780">C72-H72</f>
        <v>4.0000000000000002E-4</v>
      </c>
      <c r="J72" s="42">
        <f t="shared" ref="J72" si="781">IF(I72&lt;RF/12,I72-RF/12,"")</f>
        <v>-4.3333333333333337E-4</v>
      </c>
      <c r="K72" s="41">
        <f t="shared" ref="K72" si="782">K71*(1+I72)</f>
        <v>1225.9582868524483</v>
      </c>
      <c r="L72" s="41">
        <f t="shared" ref="L72" si="783">MAX(L71,K72)</f>
        <v>1381.7375674530656</v>
      </c>
      <c r="M72" s="42">
        <f t="shared" ref="M72" si="784">K72/L72-1</f>
        <v>-0.11274158296771419</v>
      </c>
      <c r="N72" s="64">
        <v>2912.43</v>
      </c>
      <c r="O72" s="42">
        <f t="shared" ref="O72" si="785">N72/N71-1</f>
        <v>0.12684410293315374</v>
      </c>
      <c r="P72" s="41">
        <f t="shared" ref="P72" si="786">P71*(1+O72)</f>
        <v>1408.4066367166538</v>
      </c>
      <c r="Q72" s="42">
        <f t="shared" ref="Q72" si="787">I72-O72</f>
        <v>-0.12644410293315372</v>
      </c>
      <c r="AD72" s="2" t="s">
        <v>83</v>
      </c>
    </row>
    <row r="73" spans="1:30" x14ac:dyDescent="0.2">
      <c r="A73" s="44">
        <v>62</v>
      </c>
      <c r="B73" s="36">
        <v>43967</v>
      </c>
      <c r="C73" s="48">
        <v>-2.64E-3</v>
      </c>
      <c r="D73" s="42">
        <f t="shared" ref="D73" si="788">IF(C73&lt;RF/12,C73-RF/12,"")</f>
        <v>-3.4733333333333335E-3</v>
      </c>
      <c r="E73" s="41">
        <f t="shared" ref="E73" si="789">E72*(1+C73)</f>
        <v>1324.2088348913876</v>
      </c>
      <c r="F73" s="41">
        <f t="shared" ref="F73" si="790">MAX(F72,E73)</f>
        <v>1496.4231100697248</v>
      </c>
      <c r="G73" s="42">
        <f t="shared" ref="G73" si="791">E73/F73-1</f>
        <v>-0.11508394518867926</v>
      </c>
      <c r="H73" s="42">
        <f t="shared" ref="H73" si="792">IF(E73&gt;F72,0.2*(E73-F72)/F72,0)</f>
        <v>0</v>
      </c>
      <c r="I73" s="48">
        <f t="shared" ref="I73" si="793">C73-H73</f>
        <v>-2.64E-3</v>
      </c>
      <c r="J73" s="42">
        <f t="shared" ref="J73" si="794">IF(I73&lt;RF/12,I73-RF/12,"")</f>
        <v>-3.4733333333333335E-3</v>
      </c>
      <c r="K73" s="41">
        <f t="shared" ref="K73" si="795">K72*(1+I73)</f>
        <v>1222.7217569751579</v>
      </c>
      <c r="L73" s="41">
        <f t="shared" ref="L73" si="796">MAX(L72,K73)</f>
        <v>1381.7375674530656</v>
      </c>
      <c r="M73" s="42">
        <f t="shared" ref="M73" si="797">K73/L73-1</f>
        <v>-0.11508394518867937</v>
      </c>
      <c r="N73" s="64">
        <v>3044.31</v>
      </c>
      <c r="O73" s="42">
        <f t="shared" ref="O73" si="798">N73/N72-1</f>
        <v>4.528177501261843E-2</v>
      </c>
      <c r="P73" s="41">
        <f t="shared" ref="P73" si="799">P72*(1+O73)</f>
        <v>1472.1817891667358</v>
      </c>
      <c r="Q73" s="42">
        <f t="shared" ref="Q73" si="800">I73-O73</f>
        <v>-4.7921775012618434E-2</v>
      </c>
    </row>
    <row r="74" spans="1:30" x14ac:dyDescent="0.2">
      <c r="A74" s="44">
        <v>63</v>
      </c>
      <c r="B74" s="36">
        <v>43998</v>
      </c>
      <c r="C74" s="48">
        <v>-1.8919999999999999E-2</v>
      </c>
      <c r="D74" s="42">
        <f t="shared" ref="D74" si="801">IF(C74&lt;RF/12,C74-RF/12,"")</f>
        <v>-1.9753333333333331E-2</v>
      </c>
      <c r="E74" s="41">
        <f t="shared" ref="E74" si="802">E73*(1+C74)</f>
        <v>1299.1548037352425</v>
      </c>
      <c r="F74" s="41">
        <f t="shared" ref="F74" si="803">MAX(F73,E74)</f>
        <v>1496.4231100697248</v>
      </c>
      <c r="G74" s="42">
        <f t="shared" ref="G74" si="804">E74/F74-1</f>
        <v>-0.13182655694570955</v>
      </c>
      <c r="H74" s="42">
        <f t="shared" ref="H74" si="805">IF(E74&gt;F73,0.2*(E74-F73)/F73,0)</f>
        <v>0</v>
      </c>
      <c r="I74" s="48">
        <f t="shared" ref="I74" si="806">C74-H74</f>
        <v>-1.8919999999999999E-2</v>
      </c>
      <c r="J74" s="42">
        <f t="shared" ref="J74" si="807">IF(I74&lt;RF/12,I74-RF/12,"")</f>
        <v>-1.9753333333333331E-2</v>
      </c>
      <c r="K74" s="41">
        <f t="shared" ref="K74" si="808">K73*(1+I74)</f>
        <v>1199.5878613331879</v>
      </c>
      <c r="L74" s="41">
        <f t="shared" ref="L74" si="809">MAX(L73,K74)</f>
        <v>1381.7375674530656</v>
      </c>
      <c r="M74" s="42">
        <f t="shared" ref="M74" si="810">K74/L74-1</f>
        <v>-0.13182655694570955</v>
      </c>
      <c r="N74" s="64">
        <v>3100.29</v>
      </c>
      <c r="O74" s="42">
        <f t="shared" ref="O74" si="811">N74/N73-1</f>
        <v>1.8388403283502663E-2</v>
      </c>
      <c r="P74" s="41">
        <f t="shared" ref="P74" si="812">P73*(1+O74)</f>
        <v>1499.2528616125624</v>
      </c>
      <c r="Q74" s="42">
        <f t="shared" ref="Q74" si="813">I74-O74</f>
        <v>-3.7308403283502663E-2</v>
      </c>
    </row>
    <row r="75" spans="1:30" x14ac:dyDescent="0.2">
      <c r="A75" s="44">
        <v>64</v>
      </c>
      <c r="B75" s="36">
        <v>44028</v>
      </c>
      <c r="C75" s="48">
        <v>1.358E-2</v>
      </c>
      <c r="D75" s="42" t="str">
        <f t="shared" ref="D75" si="814">IF(C75&lt;RF/12,C75-RF/12,"")</f>
        <v/>
      </c>
      <c r="E75" s="41">
        <f t="shared" ref="E75" si="815">E74*(1+C75)</f>
        <v>1316.797325969967</v>
      </c>
      <c r="F75" s="41">
        <f t="shared" ref="F75" si="816">MAX(F74,E75)</f>
        <v>1496.4231100697248</v>
      </c>
      <c r="G75" s="42">
        <f t="shared" ref="G75" si="817">E75/F75-1</f>
        <v>-0.12003676158903231</v>
      </c>
      <c r="H75" s="42">
        <f t="shared" ref="H75" si="818">IF(E75&gt;F74,0.2*(E75-F74)/F74,0)</f>
        <v>0</v>
      </c>
      <c r="I75" s="48">
        <f t="shared" ref="I75" si="819">C75-H75</f>
        <v>1.358E-2</v>
      </c>
      <c r="J75" s="42" t="str">
        <f t="shared" ref="J75" si="820">IF(I75&lt;RF/12,I75-RF/12,"")</f>
        <v/>
      </c>
      <c r="K75" s="41">
        <f t="shared" ref="K75" si="821">K74*(1+I75)</f>
        <v>1215.8782644900925</v>
      </c>
      <c r="L75" s="41">
        <f t="shared" ref="L75" si="822">MAX(L74,K75)</f>
        <v>1381.7375674530656</v>
      </c>
      <c r="M75" s="42">
        <f t="shared" ref="M75" si="823">K75/L75-1</f>
        <v>-0.12003676158903231</v>
      </c>
      <c r="N75" s="64">
        <v>3271.12</v>
      </c>
      <c r="O75" s="42">
        <f t="shared" ref="O75" si="824">N75/N74-1</f>
        <v>5.5101296975444303E-2</v>
      </c>
      <c r="P75" s="41">
        <f t="shared" ref="P75" si="825">P74*(1+O75)</f>
        <v>1581.8636387815609</v>
      </c>
      <c r="Q75" s="42">
        <f t="shared" ref="Q75" si="826">I75-O75</f>
        <v>-4.1521296975444301E-2</v>
      </c>
    </row>
    <row r="76" spans="1:30" x14ac:dyDescent="0.2">
      <c r="A76" s="44">
        <v>65</v>
      </c>
      <c r="B76" s="36">
        <v>44059</v>
      </c>
      <c r="C76" s="48">
        <v>5.6999999999999998E-4</v>
      </c>
      <c r="D76" s="42">
        <f t="shared" ref="D76" si="827">IF(C76&lt;RF/12,C76-RF/12,"")</f>
        <v>-2.6333333333333341E-4</v>
      </c>
      <c r="E76" s="41">
        <f t="shared" ref="E76" si="828">E75*(1+C76)</f>
        <v>1317.5479004457698</v>
      </c>
      <c r="F76" s="41">
        <f t="shared" ref="F76" si="829">MAX(F75,E76)</f>
        <v>1496.4231100697248</v>
      </c>
      <c r="G76" s="42">
        <f t="shared" ref="G76" si="830">E76/F76-1</f>
        <v>-0.11953518254313811</v>
      </c>
      <c r="H76" s="42">
        <f t="shared" ref="H76" si="831">IF(E76&gt;F75,0.2*(E76-F75)/F75,0)</f>
        <v>0</v>
      </c>
      <c r="I76" s="48">
        <f t="shared" ref="I76" si="832">C76-H76</f>
        <v>5.6999999999999998E-4</v>
      </c>
      <c r="J76" s="42">
        <f t="shared" ref="J76" si="833">IF(I76&lt;RF/12,I76-RF/12,"")</f>
        <v>-2.6333333333333341E-4</v>
      </c>
      <c r="K76" s="41">
        <f t="shared" ref="K76" si="834">K75*(1+I76)</f>
        <v>1216.5713151008517</v>
      </c>
      <c r="L76" s="41">
        <f t="shared" ref="L76" si="835">MAX(L75,K76)</f>
        <v>1381.7375674530656</v>
      </c>
      <c r="M76" s="42">
        <f t="shared" ref="M76" si="836">K76/L76-1</f>
        <v>-0.11953518254313811</v>
      </c>
      <c r="N76" s="64">
        <v>3500.31</v>
      </c>
      <c r="O76" s="42">
        <f t="shared" ref="O76" si="837">N76/N75-1</f>
        <v>7.0064687324219221E-2</v>
      </c>
      <c r="P76" s="41">
        <f t="shared" ref="P76" si="838">P75*(1+O76)</f>
        <v>1692.6964200223426</v>
      </c>
      <c r="Q76" s="42">
        <f t="shared" ref="Q76" si="839">I76-O76</f>
        <v>-6.949468732421922E-2</v>
      </c>
    </row>
    <row r="77" spans="1:30" x14ac:dyDescent="0.2">
      <c r="A77" s="44">
        <v>66</v>
      </c>
      <c r="B77" s="36">
        <v>44090</v>
      </c>
      <c r="C77" s="48">
        <v>1.9210000000000001E-2</v>
      </c>
      <c r="D77" s="42" t="str">
        <f t="shared" ref="D77" si="840">IF(C77&lt;RF/12,C77-RF/12,"")</f>
        <v/>
      </c>
      <c r="E77" s="41">
        <f t="shared" ref="E77" si="841">E76*(1+C77)</f>
        <v>1342.8579956133328</v>
      </c>
      <c r="F77" s="41">
        <f t="shared" ref="F77" si="842">MAX(F76,E77)</f>
        <v>1496.4231100697248</v>
      </c>
      <c r="G77" s="42">
        <f t="shared" ref="G77" si="843">E77/F77-1</f>
        <v>-0.1026214533997919</v>
      </c>
      <c r="H77" s="42">
        <f t="shared" ref="H77" si="844">IF(E77&gt;F76,0.2*(E77-F76)/F76,0)</f>
        <v>0</v>
      </c>
      <c r="I77" s="48">
        <f t="shared" ref="I77" si="845">C77-H77</f>
        <v>1.9210000000000001E-2</v>
      </c>
      <c r="J77" s="42" t="str">
        <f t="shared" ref="J77" si="846">IF(I77&lt;RF/12,I77-RF/12,"")</f>
        <v/>
      </c>
      <c r="K77" s="41">
        <f t="shared" ref="K77" si="847">K76*(1+I77)</f>
        <v>1239.9416500639391</v>
      </c>
      <c r="L77" s="41">
        <f t="shared" ref="L77" si="848">MAX(L76,K77)</f>
        <v>1381.7375674530656</v>
      </c>
      <c r="M77" s="42">
        <f t="shared" ref="M77" si="849">K77/L77-1</f>
        <v>-0.1026214533997919</v>
      </c>
      <c r="N77" s="64">
        <v>3363</v>
      </c>
      <c r="O77" s="42">
        <f t="shared" ref="O77" si="850">N77/N76-1</f>
        <v>-3.9227954095494399E-2</v>
      </c>
      <c r="P77" s="41">
        <f t="shared" ref="P77" si="851">P76*(1+O77)</f>
        <v>1626.2954025600984</v>
      </c>
      <c r="Q77" s="42">
        <f t="shared" ref="Q77" si="852">I77-O77</f>
        <v>5.8437954095494404E-2</v>
      </c>
    </row>
    <row r="78" spans="1:30" x14ac:dyDescent="0.2">
      <c r="A78" s="44">
        <v>67</v>
      </c>
      <c r="B78" s="36">
        <v>44120</v>
      </c>
      <c r="C78" s="48">
        <v>-7.9299999999999995E-3</v>
      </c>
      <c r="D78" s="42">
        <f t="shared" ref="D78" si="853">IF(C78&lt;RF/12,C78-RF/12,"")</f>
        <v>-8.763333333333333E-3</v>
      </c>
      <c r="E78" s="41">
        <f t="shared" ref="E78" si="854">E77*(1+C78)</f>
        <v>1332.209131708119</v>
      </c>
      <c r="F78" s="41">
        <f t="shared" ref="F78" si="855">MAX(F77,E78)</f>
        <v>1496.4231100697248</v>
      </c>
      <c r="G78" s="42">
        <f t="shared" ref="G78" si="856">E78/F78-1</f>
        <v>-0.1097376652743316</v>
      </c>
      <c r="H78" s="42">
        <f t="shared" ref="H78" si="857">IF(E78&gt;F77,0.2*(E78-F77)/F77,0)</f>
        <v>0</v>
      </c>
      <c r="I78" s="48">
        <f t="shared" ref="I78" si="858">C78-H78</f>
        <v>-7.9299999999999995E-3</v>
      </c>
      <c r="J78" s="42">
        <f t="shared" ref="J78" si="859">IF(I78&lt;RF/12,I78-RF/12,"")</f>
        <v>-8.763333333333333E-3</v>
      </c>
      <c r="K78" s="41">
        <f t="shared" ref="K78" si="860">K77*(1+I78)</f>
        <v>1230.1089127789321</v>
      </c>
      <c r="L78" s="41">
        <f t="shared" ref="L78" si="861">MAX(L77,K78)</f>
        <v>1381.7375674530656</v>
      </c>
      <c r="M78" s="42">
        <f t="shared" ref="M78" si="862">K78/L78-1</f>
        <v>-0.10973766527433149</v>
      </c>
      <c r="N78" s="64">
        <v>3269.96</v>
      </c>
      <c r="O78" s="42">
        <f t="shared" ref="O78" si="863">N78/N77-1</f>
        <v>-2.7665774606006499E-2</v>
      </c>
      <c r="P78" s="41">
        <f t="shared" ref="P78" si="864">P77*(1+O78)</f>
        <v>1581.302680510086</v>
      </c>
      <c r="Q78" s="42">
        <f t="shared" ref="Q78" si="865">I78-O78</f>
        <v>1.97357746060065E-2</v>
      </c>
    </row>
    <row r="79" spans="1:30" x14ac:dyDescent="0.2">
      <c r="A79" s="44">
        <v>68</v>
      </c>
      <c r="B79" s="36">
        <v>44151</v>
      </c>
      <c r="C79" s="48">
        <v>5.0540000000000002E-2</v>
      </c>
      <c r="D79" s="42" t="str">
        <f t="shared" ref="D79" si="866">IF(C79&lt;RF/12,C79-RF/12,"")</f>
        <v/>
      </c>
      <c r="E79" s="41">
        <f t="shared" ref="E79" si="867">E78*(1+C79)</f>
        <v>1399.5389812246474</v>
      </c>
      <c r="F79" s="41">
        <f t="shared" ref="F79" si="868">MAX(F78,E79)</f>
        <v>1496.4231100697248</v>
      </c>
      <c r="G79" s="42">
        <f t="shared" ref="G79" si="869">E79/F79-1</f>
        <v>-6.4743806877296306E-2</v>
      </c>
      <c r="H79" s="42">
        <f t="shared" ref="H79" si="870">IF(E79&gt;F78,0.2*(E79-F78)/F78,0)</f>
        <v>0</v>
      </c>
      <c r="I79" s="48">
        <f t="shared" ref="I79" si="871">C79-H79</f>
        <v>5.0540000000000002E-2</v>
      </c>
      <c r="J79" s="42" t="str">
        <f t="shared" ref="J79" si="872">IF(I79&lt;RF/12,I79-RF/12,"")</f>
        <v/>
      </c>
      <c r="K79" s="41">
        <f t="shared" ref="K79" si="873">K78*(1+I79)</f>
        <v>1292.2786172307794</v>
      </c>
      <c r="L79" s="41">
        <f t="shared" ref="L79" si="874">MAX(L78,K79)</f>
        <v>1381.7375674530656</v>
      </c>
      <c r="M79" s="42">
        <f t="shared" ref="M79" si="875">K79/L79-1</f>
        <v>-6.4743806877296084E-2</v>
      </c>
      <c r="N79" s="64">
        <v>3621.63</v>
      </c>
      <c r="O79" s="42">
        <f t="shared" ref="O79" si="876">N79/N78-1</f>
        <v>0.10754565805086314</v>
      </c>
      <c r="P79" s="41">
        <f t="shared" ref="P79" si="877">P78*(1+O79)</f>
        <v>1751.364917863137</v>
      </c>
      <c r="Q79" s="42">
        <f t="shared" ref="Q79" si="878">I79-O79</f>
        <v>-5.7005658050863134E-2</v>
      </c>
    </row>
    <row r="80" spans="1:30" x14ac:dyDescent="0.2">
      <c r="A80" s="44">
        <v>69</v>
      </c>
      <c r="B80" s="36">
        <v>44181</v>
      </c>
      <c r="C80" s="48">
        <v>-4.1700000000000001E-3</v>
      </c>
      <c r="D80" s="42">
        <f t="shared" ref="D80" si="879">IF(C80&lt;RF/12,C80-RF/12,"")</f>
        <v>-5.0033333333333336E-3</v>
      </c>
      <c r="E80" s="41">
        <f t="shared" ref="E80" si="880">E79*(1+C80)</f>
        <v>1393.7029036729407</v>
      </c>
      <c r="F80" s="41">
        <f t="shared" ref="F80" si="881">MAX(F79,E80)</f>
        <v>1496.4231100697248</v>
      </c>
      <c r="G80" s="42">
        <f t="shared" ref="G80" si="882">E80/F80-1</f>
        <v>-6.8643825202617914E-2</v>
      </c>
      <c r="H80" s="42">
        <f t="shared" ref="H80" si="883">IF(E80&gt;F79,0.2*(E80-F79)/F79,0)</f>
        <v>0</v>
      </c>
      <c r="I80" s="48">
        <f t="shared" ref="I80" si="884">C80-H80</f>
        <v>-4.1700000000000001E-3</v>
      </c>
      <c r="J80" s="42">
        <f t="shared" ref="J80" si="885">IF(I80&lt;RF/12,I80-RF/12,"")</f>
        <v>-5.0033333333333336E-3</v>
      </c>
      <c r="K80" s="41">
        <f t="shared" ref="K80" si="886">K79*(1+I80)</f>
        <v>1286.8898153969271</v>
      </c>
      <c r="L80" s="41">
        <f t="shared" ref="L80" si="887">MAX(L79,K80)</f>
        <v>1381.7375674530656</v>
      </c>
      <c r="M80" s="42">
        <f t="shared" ref="M80" si="888">K80/L80-1</f>
        <v>-6.8643825202617692E-2</v>
      </c>
      <c r="N80" s="64">
        <v>3756.07</v>
      </c>
      <c r="O80" s="42">
        <f t="shared" ref="O80" si="889">N80/N79-1</f>
        <v>3.712140665943231E-2</v>
      </c>
      <c r="P80" s="41">
        <f t="shared" ref="P80" si="890">P79*(1+O80)</f>
        <v>1816.3780471881978</v>
      </c>
      <c r="Q80" s="42">
        <f t="shared" ref="Q80" si="891">I80-O80</f>
        <v>-4.129140665943231E-2</v>
      </c>
      <c r="R80" s="65">
        <f>K80/K68-1</f>
        <v>-6.8643825202617692E-2</v>
      </c>
    </row>
    <row r="81" spans="1:18" x14ac:dyDescent="0.2">
      <c r="A81" s="44">
        <v>70</v>
      </c>
      <c r="B81" s="36">
        <v>44212</v>
      </c>
      <c r="C81" s="48">
        <v>-4.018E-2</v>
      </c>
      <c r="D81" s="42">
        <f t="shared" ref="D81" si="892">IF(C81&lt;RF/12,C81-RF/12,"")</f>
        <v>-4.1013333333333332E-2</v>
      </c>
      <c r="E81" s="41">
        <f t="shared" ref="E81" si="893">E80*(1+C81)</f>
        <v>1337.703921003362</v>
      </c>
      <c r="F81" s="41">
        <f t="shared" ref="F81" si="894">MAX(F80,E81)</f>
        <v>1496.4231100697248</v>
      </c>
      <c r="G81" s="42">
        <f t="shared" ref="G81" si="895">E81/F81-1</f>
        <v>-0.10606571630597672</v>
      </c>
      <c r="H81" s="42">
        <f t="shared" ref="H81" si="896">IF(E81&gt;F80,0.2*(E81-F80)/F80,0)</f>
        <v>0</v>
      </c>
      <c r="I81" s="48">
        <f t="shared" ref="I81" si="897">C81-H81</f>
        <v>-4.018E-2</v>
      </c>
      <c r="J81" s="42">
        <f t="shared" ref="J81" si="898">IF(I81&lt;RF/12,I81-RF/12,"")</f>
        <v>-4.1013333333333332E-2</v>
      </c>
      <c r="K81" s="41">
        <f t="shared" ref="K81" si="899">K80*(1+I81)</f>
        <v>1235.1825826142785</v>
      </c>
      <c r="L81" s="41">
        <f t="shared" ref="L81" si="900">MAX(L80,K81)</f>
        <v>1381.7375674530656</v>
      </c>
      <c r="M81" s="42">
        <f t="shared" ref="M81" si="901">K81/L81-1</f>
        <v>-0.10606571630597661</v>
      </c>
      <c r="N81" s="64">
        <v>3714.24</v>
      </c>
      <c r="O81" s="42">
        <f t="shared" ref="O81" si="902">N81/N80-1</f>
        <v>-1.1136640158463607E-2</v>
      </c>
      <c r="P81" s="41">
        <f t="shared" ref="P81" si="903">P80*(1+O81)</f>
        <v>1796.14969848493</v>
      </c>
      <c r="Q81" s="42">
        <f t="shared" ref="Q81" si="904">I81-O81</f>
        <v>-2.9043359841536394E-2</v>
      </c>
    </row>
    <row r="82" spans="1:18" x14ac:dyDescent="0.2">
      <c r="A82" s="44">
        <v>71</v>
      </c>
      <c r="B82" s="36">
        <v>44243</v>
      </c>
      <c r="C82" s="48">
        <v>3.193E-2</v>
      </c>
      <c r="D82" s="42" t="str">
        <f t="shared" ref="D82" si="905">IF(C82&lt;RF/12,C82-RF/12,"")</f>
        <v/>
      </c>
      <c r="E82" s="41">
        <f t="shared" ref="E82" si="906">E81*(1+C82)</f>
        <v>1380.4168072009993</v>
      </c>
      <c r="F82" s="41">
        <f t="shared" ref="F82" si="907">MAX(F81,E82)</f>
        <v>1496.4231100697248</v>
      </c>
      <c r="G82" s="42">
        <f t="shared" ref="G82" si="908">E82/F82-1</f>
        <v>-7.7522394627626556E-2</v>
      </c>
      <c r="H82" s="42">
        <f t="shared" ref="H82" si="909">IF(E82&gt;F81,0.2*(E82-F81)/F81,0)</f>
        <v>0</v>
      </c>
      <c r="I82" s="48">
        <f t="shared" ref="I82" si="910">C82-H82</f>
        <v>3.193E-2</v>
      </c>
      <c r="J82" s="42" t="str">
        <f t="shared" ref="J82" si="911">IF(I82&lt;RF/12,I82-RF/12,"")</f>
        <v/>
      </c>
      <c r="K82" s="41">
        <f t="shared" ref="K82" si="912">K81*(1+I82)</f>
        <v>1274.6219624771525</v>
      </c>
      <c r="L82" s="41">
        <f t="shared" ref="L82" si="913">MAX(L81,K82)</f>
        <v>1381.7375674530656</v>
      </c>
      <c r="M82" s="42">
        <f t="shared" ref="M82" si="914">K82/L82-1</f>
        <v>-7.7522394627626445E-2</v>
      </c>
      <c r="N82" s="64">
        <v>3811.15</v>
      </c>
      <c r="O82" s="42">
        <f t="shared" ref="O82" si="915">N82/N81-1</f>
        <v>2.6091474971999817E-2</v>
      </c>
      <c r="P82" s="41">
        <f t="shared" ref="P82" si="916">P81*(1+O82)</f>
        <v>1843.0138933889145</v>
      </c>
      <c r="Q82" s="42">
        <f t="shared" ref="Q82" si="917">I82-O82</f>
        <v>5.8385250280001827E-3</v>
      </c>
    </row>
    <row r="83" spans="1:18" x14ac:dyDescent="0.2">
      <c r="A83" s="44">
        <v>72</v>
      </c>
      <c r="B83" s="36">
        <v>44271</v>
      </c>
      <c r="C83" s="48">
        <v>5.0930000000000003E-2</v>
      </c>
      <c r="D83" s="42" t="str">
        <f t="shared" ref="D83" si="918">IF(C83&lt;RF/12,C83-RF/12,"")</f>
        <v/>
      </c>
      <c r="E83" s="41">
        <f t="shared" ref="E83" si="919">E82*(1+C83)</f>
        <v>1450.7214351917462</v>
      </c>
      <c r="F83" s="41">
        <f t="shared" ref="F83" si="920">MAX(F82,E83)</f>
        <v>1496.4231100697248</v>
      </c>
      <c r="G83" s="42">
        <f t="shared" ref="G83" si="921">E83/F83-1</f>
        <v>-3.0540610186011619E-2</v>
      </c>
      <c r="H83" s="42">
        <f t="shared" ref="H83" si="922">IF(E83&gt;F82,0.2*(E83-F82)/F82,0)</f>
        <v>0</v>
      </c>
      <c r="I83" s="48">
        <f t="shared" ref="I83" si="923">C83-H83</f>
        <v>5.0930000000000003E-2</v>
      </c>
      <c r="J83" s="42" t="str">
        <f t="shared" ref="J83" si="924">IF(I83&lt;RF/12,I83-RF/12,"")</f>
        <v/>
      </c>
      <c r="K83" s="41">
        <f t="shared" ref="K83" si="925">K82*(1+I83)</f>
        <v>1339.5384590261137</v>
      </c>
      <c r="L83" s="41">
        <f t="shared" ref="L83" si="926">MAX(L82,K83)</f>
        <v>1381.7375674530656</v>
      </c>
      <c r="M83" s="42">
        <f t="shared" ref="M83" si="927">K83/L83-1</f>
        <v>-3.0540610186011508E-2</v>
      </c>
      <c r="N83" s="64">
        <v>4019.87</v>
      </c>
      <c r="O83" s="42">
        <f t="shared" ref="O83" si="928">N83/N82-1</f>
        <v>5.4765621925140673E-2</v>
      </c>
      <c r="P83" s="41">
        <f t="shared" ref="P83" si="929">P82*(1+O83)</f>
        <v>1943.9476954770334</v>
      </c>
      <c r="Q83" s="42">
        <f t="shared" ref="Q83" si="930">I83-O83</f>
        <v>-3.8356219251406698E-3</v>
      </c>
    </row>
    <row r="84" spans="1:18" x14ac:dyDescent="0.2">
      <c r="A84" s="44">
        <v>73</v>
      </c>
      <c r="B84" s="36">
        <v>44302</v>
      </c>
      <c r="C84" s="48">
        <v>2.0279999999999999E-2</v>
      </c>
      <c r="D84" s="42" t="str">
        <f t="shared" ref="D84" si="931">IF(C84&lt;RF/12,C84-RF/12,"")</f>
        <v/>
      </c>
      <c r="E84" s="41">
        <f t="shared" ref="E84" si="932">E83*(1+C84)</f>
        <v>1480.142065897435</v>
      </c>
      <c r="F84" s="41">
        <f t="shared" ref="F84" si="933">MAX(F83,E84)</f>
        <v>1496.4231100697248</v>
      </c>
      <c r="G84" s="42">
        <f t="shared" ref="G84" si="934">E84/F84-1</f>
        <v>-1.0879973760583805E-2</v>
      </c>
      <c r="H84" s="42">
        <f t="shared" ref="H84" si="935">IF(E84&gt;F83,0.2*(E84-F83)/F83,0)</f>
        <v>0</v>
      </c>
      <c r="I84" s="48">
        <f t="shared" ref="I84" si="936">C84-H84</f>
        <v>2.0279999999999999E-2</v>
      </c>
      <c r="J84" s="42" t="str">
        <f t="shared" ref="J84" si="937">IF(I84&lt;RF/12,I84-RF/12,"")</f>
        <v/>
      </c>
      <c r="K84" s="41">
        <f t="shared" ref="K84" si="938">K83*(1+I84)</f>
        <v>1366.7042989751635</v>
      </c>
      <c r="L84" s="41">
        <f t="shared" ref="L84" si="939">MAX(L83,K84)</f>
        <v>1381.7375674530656</v>
      </c>
      <c r="M84" s="42">
        <f t="shared" ref="M84" si="940">K84/L84-1</f>
        <v>-1.0879973760583694E-2</v>
      </c>
      <c r="N84" s="64">
        <v>4181.17</v>
      </c>
      <c r="O84" s="42">
        <f t="shared" ref="O84" si="941">N84/N83-1</f>
        <v>4.012567570593073E-2</v>
      </c>
      <c r="P84" s="41">
        <f t="shared" ref="P84" si="942">P83*(1+O84)</f>
        <v>2021.9499102950363</v>
      </c>
      <c r="Q84" s="42">
        <f t="shared" ref="Q84" si="943">I84-O84</f>
        <v>-1.9845675705930731E-2</v>
      </c>
    </row>
    <row r="85" spans="1:18" x14ac:dyDescent="0.2">
      <c r="A85" s="44">
        <v>74</v>
      </c>
      <c r="B85" s="36">
        <v>44332</v>
      </c>
      <c r="C85" s="48">
        <v>-8.4700000000000001E-3</v>
      </c>
      <c r="D85" s="42">
        <f t="shared" ref="D85" si="944">IF(C85&lt;RF/12,C85-RF/12,"")</f>
        <v>-9.3033333333333336E-3</v>
      </c>
      <c r="E85" s="41">
        <f t="shared" ref="E85" si="945">E84*(1+C85)</f>
        <v>1467.6052625992838</v>
      </c>
      <c r="F85" s="41">
        <f t="shared" ref="F85" si="946">MAX(F84,E85)</f>
        <v>1496.4231100697248</v>
      </c>
      <c r="G85" s="42">
        <f t="shared" ref="G85" si="947">E85/F85-1</f>
        <v>-1.9257820382831525E-2</v>
      </c>
      <c r="H85" s="42">
        <f t="shared" ref="H85" si="948">IF(E85&gt;F84,0.2*(E85-F84)/F84,0)</f>
        <v>0</v>
      </c>
      <c r="I85" s="48">
        <f t="shared" ref="I85" si="949">C85-H85</f>
        <v>-8.4700000000000001E-3</v>
      </c>
      <c r="J85" s="42">
        <f t="shared" ref="J85" si="950">IF(I85&lt;RF/12,I85-RF/12,"")</f>
        <v>-9.3033333333333336E-3</v>
      </c>
      <c r="K85" s="41">
        <f t="shared" ref="K85" si="951">K84*(1+I85)</f>
        <v>1355.1283135628439</v>
      </c>
      <c r="L85" s="41">
        <f t="shared" ref="L85" si="952">MAX(L84,K85)</f>
        <v>1381.7375674530656</v>
      </c>
      <c r="M85" s="42">
        <f t="shared" ref="M85" si="953">K85/L85-1</f>
        <v>-1.9257820382831525E-2</v>
      </c>
      <c r="N85" s="64">
        <v>4204.1099999999997</v>
      </c>
      <c r="O85" s="42">
        <f t="shared" ref="O85" si="954">N85/N84-1</f>
        <v>5.4865025818131574E-3</v>
      </c>
      <c r="P85" s="41">
        <f t="shared" ref="P85" si="955">P84*(1+O85)</f>
        <v>2033.0433436981668</v>
      </c>
      <c r="Q85" s="42">
        <f t="shared" ref="Q85" si="956">I85-O85</f>
        <v>-1.3956502581813158E-2</v>
      </c>
    </row>
    <row r="86" spans="1:18" x14ac:dyDescent="0.2">
      <c r="A86" s="44">
        <v>75</v>
      </c>
      <c r="B86" s="36">
        <v>44363</v>
      </c>
      <c r="C86" s="48">
        <v>2.1270000000000001E-2</v>
      </c>
      <c r="D86" s="42" t="str">
        <f t="shared" ref="D86" si="957">IF(C86&lt;RF/12,C86-RF/12,"")</f>
        <v/>
      </c>
      <c r="E86" s="41">
        <f t="shared" ref="E86" si="958">E85*(1+C86)</f>
        <v>1498.8212265347704</v>
      </c>
      <c r="F86" s="41">
        <f t="shared" ref="F86" si="959">MAX(F85,E86)</f>
        <v>1498.8212265347704</v>
      </c>
      <c r="G86" s="42">
        <f t="shared" ref="G86" si="960">E86/F86-1</f>
        <v>0</v>
      </c>
      <c r="H86" s="42">
        <f t="shared" ref="H86" si="961">IF(E86&gt;F85,0.2*(E86-F85)/F85,0)</f>
        <v>3.2051315552509657E-4</v>
      </c>
      <c r="I86" s="48">
        <f t="shared" ref="I86" si="962">C86-H86</f>
        <v>2.0949486844474903E-2</v>
      </c>
      <c r="J86" s="42" t="str">
        <f t="shared" ref="J86" si="963">IF(I86&lt;RF/12,I86-RF/12,"")</f>
        <v/>
      </c>
      <c r="K86" s="41">
        <f t="shared" ref="K86" si="964">K85*(1+I86)</f>
        <v>1383.5175563404041</v>
      </c>
      <c r="L86" s="41">
        <f t="shared" ref="L86" si="965">MAX(L85,K86)</f>
        <v>1383.5175563404041</v>
      </c>
      <c r="M86" s="42">
        <f t="shared" ref="M86" si="966">K86/L86-1</f>
        <v>0</v>
      </c>
      <c r="N86" s="64">
        <v>4297.5</v>
      </c>
      <c r="O86" s="42">
        <f t="shared" ref="O86" si="967">N86/N85-1</f>
        <v>2.221397632316946E-2</v>
      </c>
      <c r="P86" s="41">
        <f t="shared" ref="P86" si="968">P85*(1+O86)</f>
        <v>2078.2053203990554</v>
      </c>
      <c r="Q86" s="42">
        <f t="shared" ref="Q86" si="969">I86-O86</f>
        <v>-1.2644894786945568E-3</v>
      </c>
    </row>
    <row r="87" spans="1:18" x14ac:dyDescent="0.2">
      <c r="A87" s="44">
        <v>76</v>
      </c>
      <c r="B87" s="36">
        <v>44393</v>
      </c>
      <c r="C87" s="48">
        <v>-1.0109999999999999E-2</v>
      </c>
      <c r="D87" s="42">
        <f t="shared" ref="D87" si="970">IF(C87&lt;RF/12,C87-RF/12,"")</f>
        <v>-1.0943333333333333E-2</v>
      </c>
      <c r="E87" s="41">
        <f t="shared" ref="E87" si="971">E86*(1+C87)</f>
        <v>1483.6681439345039</v>
      </c>
      <c r="F87" s="41">
        <f t="shared" ref="F87" si="972">MAX(F86,E87)</f>
        <v>1498.8212265347704</v>
      </c>
      <c r="G87" s="42">
        <f t="shared" ref="G87" si="973">E87/F87-1</f>
        <v>-1.0110000000000063E-2</v>
      </c>
      <c r="H87" s="42">
        <f t="shared" ref="H87" si="974">IF(E87&gt;F86,0.2*(E87-F86)/F86,0)</f>
        <v>0</v>
      </c>
      <c r="I87" s="48">
        <f t="shared" ref="I87" si="975">C87-H87</f>
        <v>-1.0109999999999999E-2</v>
      </c>
      <c r="J87" s="42">
        <f t="shared" ref="J87" si="976">IF(I87&lt;RF/12,I87-RF/12,"")</f>
        <v>-1.0943333333333333E-2</v>
      </c>
      <c r="K87" s="41">
        <f t="shared" ref="K87" si="977">K86*(1+I87)</f>
        <v>1369.5301938458026</v>
      </c>
      <c r="L87" s="41">
        <f t="shared" ref="L87" si="978">MAX(L86,K87)</f>
        <v>1383.5175563404041</v>
      </c>
      <c r="M87" s="42">
        <f t="shared" ref="M87" si="979">K87/L87-1</f>
        <v>-1.0109999999999952E-2</v>
      </c>
      <c r="N87" s="64">
        <v>4395.26</v>
      </c>
      <c r="O87" s="42">
        <f t="shared" ref="O87" si="980">N87/N86-1</f>
        <v>2.274810936591054E-2</v>
      </c>
      <c r="P87" s="41">
        <f t="shared" ref="P87" si="981">P86*(1+O87)</f>
        <v>2125.4805623123102</v>
      </c>
      <c r="Q87" s="42">
        <f t="shared" ref="Q87:Q89" si="982">I87-O87</f>
        <v>-3.2858109365910541E-2</v>
      </c>
    </row>
    <row r="88" spans="1:18" x14ac:dyDescent="0.2">
      <c r="A88" s="44">
        <v>77</v>
      </c>
      <c r="B88" s="36">
        <v>44424</v>
      </c>
      <c r="C88" s="48">
        <v>2.3130000000000001E-2</v>
      </c>
      <c r="D88" s="42" t="str">
        <f t="shared" ref="D88" si="983">IF(C88&lt;RF/12,C88-RF/12,"")</f>
        <v/>
      </c>
      <c r="E88" s="41">
        <f t="shared" ref="E88" si="984">E87*(1+C88)</f>
        <v>1517.9853881037091</v>
      </c>
      <c r="F88" s="41">
        <f t="shared" ref="F88" si="985">MAX(F87,E88)</f>
        <v>1517.9853881037091</v>
      </c>
      <c r="G88" s="42">
        <f t="shared" ref="G88" si="986">E88/F88-1</f>
        <v>0</v>
      </c>
      <c r="H88" s="42">
        <f t="shared" ref="H88" si="987">IF(E88&gt;F87,0.2*(E88-F87)/F87,0)</f>
        <v>2.5572311400000143E-3</v>
      </c>
      <c r="I88" s="48">
        <f t="shared" ref="I88" si="988">C88-H88</f>
        <v>2.0572768859999986E-2</v>
      </c>
      <c r="J88" s="42" t="str">
        <f t="shared" ref="J88" si="989">IF(I88&lt;RF/12,I88-RF/12,"")</f>
        <v/>
      </c>
      <c r="K88" s="41">
        <f t="shared" ref="K88" si="990">K87*(1+I88)</f>
        <v>1397.7052219705831</v>
      </c>
      <c r="L88" s="41">
        <f t="shared" ref="L88" si="991">MAX(L87,K88)</f>
        <v>1397.7052219705831</v>
      </c>
      <c r="M88" s="42">
        <f t="shared" ref="M88" si="992">K88/L88-1</f>
        <v>0</v>
      </c>
      <c r="N88" s="64">
        <v>4522.68</v>
      </c>
      <c r="O88" s="42">
        <f t="shared" ref="O88" si="993">N88/N87-1</f>
        <v>2.8990321391681118E-2</v>
      </c>
      <c r="P88" s="41">
        <f t="shared" ref="P88" si="994">P87*(1+O88)</f>
        <v>2187.0989269255151</v>
      </c>
      <c r="Q88" s="42">
        <f t="shared" si="982"/>
        <v>-8.4175525316811314E-3</v>
      </c>
    </row>
    <row r="89" spans="1:18" x14ac:dyDescent="0.2">
      <c r="A89" s="44">
        <v>78</v>
      </c>
      <c r="B89" s="36">
        <v>44455</v>
      </c>
      <c r="C89" s="48">
        <v>-1.993E-2</v>
      </c>
      <c r="D89" s="42">
        <f t="shared" ref="D89" si="995">IF(C89&lt;RF/12,C89-RF/12,"")</f>
        <v>-2.0763333333333332E-2</v>
      </c>
      <c r="E89" s="41">
        <f t="shared" ref="E89" si="996">E88*(1+C89)</f>
        <v>1487.7319393188022</v>
      </c>
      <c r="F89" s="41">
        <f t="shared" ref="F89" si="997">MAX(F88,E89)</f>
        <v>1517.9853881037091</v>
      </c>
      <c r="G89" s="42">
        <f t="shared" ref="G89" si="998">E89/F89-1</f>
        <v>-1.9929999999999892E-2</v>
      </c>
      <c r="H89" s="42">
        <f t="shared" ref="H89" si="999">IF(E89&gt;F88,0.2*(E89-F88)/F88,0)</f>
        <v>0</v>
      </c>
      <c r="I89" s="48">
        <f t="shared" ref="I89" si="1000">C89-H89</f>
        <v>-1.993E-2</v>
      </c>
      <c r="J89" s="42">
        <f t="shared" ref="J89" si="1001">IF(I89&lt;RF/12,I89-RF/12,"")</f>
        <v>-2.0763333333333332E-2</v>
      </c>
      <c r="K89" s="41">
        <f t="shared" ref="K89" si="1002">K88*(1+I89)</f>
        <v>1369.8489568967093</v>
      </c>
      <c r="L89" s="41">
        <f t="shared" ref="L89" si="1003">MAX(L88,K89)</f>
        <v>1397.7052219705831</v>
      </c>
      <c r="M89" s="42">
        <f t="shared" ref="M89" si="1004">K89/L89-1</f>
        <v>-1.9930000000000114E-2</v>
      </c>
      <c r="N89" s="64">
        <v>4307.54</v>
      </c>
      <c r="O89" s="42">
        <f t="shared" ref="O89" si="1005">N89/N88-1</f>
        <v>-4.7569140421166334E-2</v>
      </c>
      <c r="P89" s="41">
        <f t="shared" ref="P89" si="1006">P88*(1+O89)</f>
        <v>2083.0605109556132</v>
      </c>
      <c r="Q89" s="42">
        <f t="shared" si="982"/>
        <v>2.7639140421166334E-2</v>
      </c>
    </row>
    <row r="90" spans="1:18" x14ac:dyDescent="0.2">
      <c r="A90" s="44">
        <v>79</v>
      </c>
      <c r="B90" s="36">
        <v>44485</v>
      </c>
      <c r="C90" s="48">
        <v>4.3889999999999998E-2</v>
      </c>
      <c r="D90" s="42" t="str">
        <f t="shared" ref="D90" si="1007">IF(C90&lt;RF/12,C90-RF/12,"")</f>
        <v/>
      </c>
      <c r="E90" s="41">
        <f t="shared" ref="E90" si="1008">E89*(1+C90)</f>
        <v>1553.0284941355044</v>
      </c>
      <c r="F90" s="41">
        <f t="shared" ref="F90" si="1009">MAX(F89,E90)</f>
        <v>1553.0284941355044</v>
      </c>
      <c r="G90" s="42">
        <f t="shared" ref="G90" si="1010">E90/F90-1</f>
        <v>0</v>
      </c>
      <c r="H90" s="42">
        <f t="shared" ref="H90" si="1011">IF(E90&gt;F89,0.2*(E90-F89)/F89,0)</f>
        <v>4.617054460000004E-3</v>
      </c>
      <c r="I90" s="48">
        <f t="shared" ref="I90" si="1012">C90-H90</f>
        <v>3.9272945539999993E-2</v>
      </c>
      <c r="J90" s="42" t="str">
        <f t="shared" ref="J90" si="1013">IF(I90&lt;RF/12,I90-RF/12,"")</f>
        <v/>
      </c>
      <c r="K90" s="41">
        <f t="shared" ref="K90" si="1014">K89*(1+I90)</f>
        <v>1423.6469603789396</v>
      </c>
      <c r="L90" s="41">
        <f t="shared" ref="L90" si="1015">MAX(L89,K90)</f>
        <v>1423.6469603789396</v>
      </c>
      <c r="M90" s="42">
        <f t="shared" ref="M90" si="1016">K90/L90-1</f>
        <v>0</v>
      </c>
      <c r="N90" s="64">
        <v>4605.38</v>
      </c>
      <c r="O90" s="42">
        <f t="shared" ref="O90" si="1017">N90/N89-1</f>
        <v>6.9143873301234615E-2</v>
      </c>
      <c r="P90" s="41">
        <f t="shared" ref="P90" si="1018">P89*(1+O90)</f>
        <v>2227.0913830039331</v>
      </c>
      <c r="Q90" s="42">
        <f t="shared" ref="Q90" si="1019">I90-O90</f>
        <v>-2.9870927761234622E-2</v>
      </c>
    </row>
    <row r="91" spans="1:18" x14ac:dyDescent="0.2">
      <c r="A91" s="44">
        <v>80</v>
      </c>
      <c r="B91" s="36">
        <v>44516</v>
      </c>
      <c r="C91" s="48">
        <v>-2.9190000000000001E-2</v>
      </c>
      <c r="D91" s="42">
        <f t="shared" ref="D91" si="1020">IF(C91&lt;RF/12,C91-RF/12,"")</f>
        <v>-3.0023333333333332E-2</v>
      </c>
      <c r="E91" s="41">
        <f t="shared" ref="E91" si="1021">E90*(1+C91)</f>
        <v>1507.6955923916889</v>
      </c>
      <c r="F91" s="41">
        <f t="shared" ref="F91" si="1022">MAX(F90,E91)</f>
        <v>1553.0284941355044</v>
      </c>
      <c r="G91" s="42">
        <f t="shared" ref="G91" si="1023">E91/F91-1</f>
        <v>-2.9190000000000049E-2</v>
      </c>
      <c r="H91" s="42">
        <f t="shared" ref="H91" si="1024">IF(E91&gt;F90,0.2*(E91-F90)/F90,0)</f>
        <v>0</v>
      </c>
      <c r="I91" s="48">
        <f t="shared" ref="I91" si="1025">C91-H91</f>
        <v>-2.9190000000000001E-2</v>
      </c>
      <c r="J91" s="42">
        <f t="shared" ref="J91" si="1026">IF(I91&lt;RF/12,I91-RF/12,"")</f>
        <v>-3.0023333333333332E-2</v>
      </c>
      <c r="K91" s="41">
        <f t="shared" ref="K91" si="1027">K90*(1+I91)</f>
        <v>1382.0907056054784</v>
      </c>
      <c r="L91" s="41">
        <f t="shared" ref="L91" si="1028">MAX(L90,K91)</f>
        <v>1423.6469603789396</v>
      </c>
      <c r="M91" s="42">
        <f t="shared" ref="M91" si="1029">K91/L91-1</f>
        <v>-2.9189999999999938E-2</v>
      </c>
      <c r="N91" s="64">
        <v>4567</v>
      </c>
      <c r="O91" s="42">
        <f t="shared" ref="O91" si="1030">N91/N90-1</f>
        <v>-8.3337314184714906E-3</v>
      </c>
      <c r="P91" s="41">
        <f t="shared" ref="P91" si="1031">P90*(1+O91)</f>
        <v>2208.5314015735862</v>
      </c>
      <c r="Q91" s="42">
        <f t="shared" ref="Q91" si="1032">I91-O91</f>
        <v>-2.085626858152851E-2</v>
      </c>
    </row>
    <row r="92" spans="1:18" x14ac:dyDescent="0.2">
      <c r="A92" s="44">
        <v>81</v>
      </c>
      <c r="B92" s="36">
        <v>44546</v>
      </c>
      <c r="C92" s="48">
        <v>3.603E-2</v>
      </c>
      <c r="D92" s="42" t="str">
        <f t="shared" ref="D92" si="1033">IF(C92&lt;RF/12,C92-RF/12,"")</f>
        <v/>
      </c>
      <c r="E92" s="41">
        <f t="shared" ref="E92" si="1034">E91*(1+C92)</f>
        <v>1562.0178645855615</v>
      </c>
      <c r="F92" s="41">
        <f t="shared" ref="F92" si="1035">MAX(F91,E92)</f>
        <v>1562.0178645855615</v>
      </c>
      <c r="G92" s="42">
        <f t="shared" ref="G92" si="1036">E92/F92-1</f>
        <v>0</v>
      </c>
      <c r="H92" s="42">
        <f t="shared" ref="H92" si="1037">IF(E92&gt;F91,0.2*(E92-F91)/F91,0)</f>
        <v>1.1576568599999887E-3</v>
      </c>
      <c r="I92" s="48">
        <f t="shared" ref="I92" si="1038">C92-H92</f>
        <v>3.4872343140000012E-2</v>
      </c>
      <c r="J92" s="42" t="str">
        <f t="shared" ref="J92" si="1039">IF(I92&lt;RF/12,I92-RF/12,"")</f>
        <v/>
      </c>
      <c r="K92" s="41">
        <f t="shared" ref="K92" si="1040">K91*(1+I92)</f>
        <v>1430.2874469419573</v>
      </c>
      <c r="L92" s="41">
        <f t="shared" ref="L92" si="1041">MAX(L91,K92)</f>
        <v>1430.2874469419573</v>
      </c>
      <c r="M92" s="42">
        <f t="shared" ref="M92" si="1042">K92/L92-1</f>
        <v>0</v>
      </c>
      <c r="N92" s="64">
        <v>4766.18</v>
      </c>
      <c r="O92" s="42">
        <f t="shared" ref="O92" si="1043">N92/N91-1</f>
        <v>4.3612874972629889E-2</v>
      </c>
      <c r="P92" s="41">
        <f t="shared" ref="P92" si="1044">P91*(1+O92)</f>
        <v>2304.851805463542</v>
      </c>
      <c r="Q92" s="42">
        <f t="shared" ref="Q92" si="1045">I92-O92</f>
        <v>-8.7405318326298775E-3</v>
      </c>
      <c r="R92" s="65">
        <f>K92/K80-1</f>
        <v>0.11142961101203586</v>
      </c>
    </row>
    <row r="93" spans="1:18" x14ac:dyDescent="0.2">
      <c r="A93" s="44">
        <v>82</v>
      </c>
      <c r="B93" s="36">
        <v>44577</v>
      </c>
      <c r="C93" s="48">
        <v>-4.4310000000000002E-2</v>
      </c>
      <c r="D93" s="42">
        <f t="shared" ref="D93" si="1046">IF(C93&lt;RF/12,C93-RF/12,"")</f>
        <v>-4.5143333333333334E-2</v>
      </c>
      <c r="E93" s="41">
        <f t="shared" ref="E93" si="1047">E92*(1+C93)</f>
        <v>1492.8048530057754</v>
      </c>
      <c r="F93" s="41">
        <f t="shared" ref="F93" si="1048">MAX(F92,E93)</f>
        <v>1562.0178645855615</v>
      </c>
      <c r="G93" s="42">
        <f t="shared" ref="G93" si="1049">E93/F93-1</f>
        <v>-4.4309999999999961E-2</v>
      </c>
      <c r="H93" s="42">
        <f t="shared" ref="H93" si="1050">IF(E93&gt;F92,0.2*(E93-F92)/F92,0)</f>
        <v>0</v>
      </c>
      <c r="I93" s="48">
        <f t="shared" ref="I93" si="1051">C93-H93</f>
        <v>-4.4310000000000002E-2</v>
      </c>
      <c r="J93" s="42">
        <f t="shared" ref="J93" si="1052">IF(I93&lt;RF/12,I93-RF/12,"")</f>
        <v>-4.5143333333333334E-2</v>
      </c>
      <c r="K93" s="41">
        <f t="shared" ref="K93" si="1053">K92*(1+I93)</f>
        <v>1366.9114101679593</v>
      </c>
      <c r="L93" s="41">
        <f t="shared" ref="L93" si="1054">MAX(L92,K93)</f>
        <v>1430.2874469419573</v>
      </c>
      <c r="M93" s="42">
        <f t="shared" ref="M93" si="1055">K93/L93-1</f>
        <v>-4.4309999999999961E-2</v>
      </c>
      <c r="N93" s="64">
        <v>4515.55</v>
      </c>
      <c r="O93" s="42">
        <f t="shared" ref="O93" si="1056">N93/N92-1</f>
        <v>-5.2585089106999772E-2</v>
      </c>
      <c r="P93" s="41">
        <f t="shared" ref="P93" si="1057">P92*(1+O93)</f>
        <v>2183.6509678948123</v>
      </c>
      <c r="Q93" s="42">
        <f t="shared" ref="Q93" si="1058">I93-O93</f>
        <v>8.2750891069997695E-3</v>
      </c>
    </row>
    <row r="94" spans="1:18" x14ac:dyDescent="0.2">
      <c r="A94" s="44">
        <v>83</v>
      </c>
      <c r="B94" s="36">
        <v>44608</v>
      </c>
      <c r="C94" s="48">
        <v>-3.9350000000000003E-2</v>
      </c>
      <c r="D94" s="42">
        <f t="shared" ref="D94" si="1059">IF(C94&lt;RF/12,C94-RF/12,"")</f>
        <v>-4.0183333333333335E-2</v>
      </c>
      <c r="E94" s="41">
        <f t="shared" ref="E94" si="1060">E93*(1+C94)</f>
        <v>1434.0629820399981</v>
      </c>
      <c r="F94" s="41">
        <f t="shared" ref="F94" si="1061">MAX(F93,E94)</f>
        <v>1562.0178645855615</v>
      </c>
      <c r="G94" s="42">
        <f t="shared" ref="G94" si="1062">E94/F94-1</f>
        <v>-8.1916401499999902E-2</v>
      </c>
      <c r="H94" s="42">
        <f t="shared" ref="H94" si="1063">IF(E94&gt;F93,0.2*(E94-F93)/F93,0)</f>
        <v>0</v>
      </c>
      <c r="I94" s="48">
        <f t="shared" ref="I94" si="1064">C94-H94</f>
        <v>-3.9350000000000003E-2</v>
      </c>
      <c r="J94" s="42">
        <f t="shared" ref="J94" si="1065">IF(I94&lt;RF/12,I94-RF/12,"")</f>
        <v>-4.0183333333333335E-2</v>
      </c>
      <c r="K94" s="41">
        <f t="shared" ref="K94" si="1066">K93*(1+I94)</f>
        <v>1313.1234461778502</v>
      </c>
      <c r="L94" s="41">
        <f t="shared" ref="L94" si="1067">MAX(L93,K94)</f>
        <v>1430.2874469419573</v>
      </c>
      <c r="M94" s="42">
        <f t="shared" ref="M94" si="1068">K94/L94-1</f>
        <v>-8.1916401499999902E-2</v>
      </c>
      <c r="N94" s="64">
        <v>4373.9399999999996</v>
      </c>
      <c r="O94" s="42">
        <f t="shared" ref="O94" si="1069">N94/N93-1</f>
        <v>-3.1360520866782648E-2</v>
      </c>
      <c r="P94" s="41">
        <f t="shared" ref="P94" si="1070">P93*(1+O94)</f>
        <v>2115.1705361503768</v>
      </c>
      <c r="Q94" s="42">
        <f t="shared" ref="Q94" si="1071">I94-O94</f>
        <v>-7.9894791332173545E-3</v>
      </c>
    </row>
    <row r="95" spans="1:18" x14ac:dyDescent="0.2">
      <c r="A95" s="44">
        <v>84</v>
      </c>
      <c r="B95" s="36">
        <v>44636</v>
      </c>
      <c r="C95" s="48">
        <v>-1.3610000000000001E-2</v>
      </c>
      <c r="D95" s="42">
        <f t="shared" ref="D95" si="1072">IF(C95&lt;RF/12,C95-RF/12,"")</f>
        <v>-1.4443333333333334E-2</v>
      </c>
      <c r="E95" s="41">
        <f t="shared" ref="E95" si="1073">E94*(1+C95)</f>
        <v>1414.5453848544337</v>
      </c>
      <c r="F95" s="41">
        <f t="shared" ref="F95" si="1074">MAX(F94,E95)</f>
        <v>1562.0178645855615</v>
      </c>
      <c r="G95" s="42">
        <f t="shared" ref="G95" si="1075">E95/F95-1</f>
        <v>-9.4411519275584999E-2</v>
      </c>
      <c r="H95" s="42">
        <f t="shared" ref="H95" si="1076">IF(E95&gt;F94,0.2*(E95-F94)/F94,0)</f>
        <v>0</v>
      </c>
      <c r="I95" s="48">
        <f t="shared" ref="I95" si="1077">C95-H95</f>
        <v>-1.3610000000000001E-2</v>
      </c>
      <c r="J95" s="42">
        <f t="shared" ref="J95" si="1078">IF(I95&lt;RF/12,I95-RF/12,"")</f>
        <v>-1.4443333333333334E-2</v>
      </c>
      <c r="K95" s="41">
        <f t="shared" ref="K95" si="1079">K94*(1+I95)</f>
        <v>1295.2518360753695</v>
      </c>
      <c r="L95" s="41">
        <f t="shared" ref="L95" si="1080">MAX(L94,K95)</f>
        <v>1430.2874469419573</v>
      </c>
      <c r="M95" s="42">
        <f t="shared" ref="M95" si="1081">K95/L95-1</f>
        <v>-9.4411519275584999E-2</v>
      </c>
      <c r="N95" s="64">
        <v>4530.41</v>
      </c>
      <c r="O95" s="42">
        <f t="shared" ref="O95" si="1082">N95/N94-1</f>
        <v>3.5773238773280092E-2</v>
      </c>
      <c r="P95" s="41">
        <f t="shared" ref="P95" si="1083">P94*(1+O95)</f>
        <v>2190.8370367862913</v>
      </c>
      <c r="Q95" s="42">
        <f t="shared" ref="Q95:Q96" si="1084">I95-O95</f>
        <v>-4.9383238773280089E-2</v>
      </c>
    </row>
    <row r="96" spans="1:18" x14ac:dyDescent="0.2">
      <c r="A96" s="44">
        <v>85</v>
      </c>
      <c r="B96" s="36">
        <v>44667</v>
      </c>
      <c r="C96" s="48">
        <v>-5.0520000000000002E-2</v>
      </c>
      <c r="D96" s="42">
        <f t="shared" ref="D96" si="1085">IF(C96&lt;RF/12,C96-RF/12,"")</f>
        <v>-5.1353333333333334E-2</v>
      </c>
      <c r="E96" s="41">
        <f t="shared" ref="E96" si="1086">E95*(1+C96)</f>
        <v>1343.0825520115877</v>
      </c>
      <c r="F96" s="41">
        <f t="shared" ref="F96" si="1087">MAX(F95,E96)</f>
        <v>1562.0178645855615</v>
      </c>
      <c r="G96" s="42">
        <f t="shared" ref="G96" si="1088">E96/F96-1</f>
        <v>-0.14016184932178244</v>
      </c>
      <c r="H96" s="42">
        <f t="shared" ref="H96" si="1089">IF(E96&gt;F95,0.2*(E96-F95)/F95,0)</f>
        <v>0</v>
      </c>
      <c r="I96" s="48">
        <f t="shared" ref="I96" si="1090">C96-H96</f>
        <v>-5.0520000000000002E-2</v>
      </c>
      <c r="J96" s="42">
        <f t="shared" ref="J96" si="1091">IF(I96&lt;RF/12,I96-RF/12,"")</f>
        <v>-5.1353333333333334E-2</v>
      </c>
      <c r="K96" s="41">
        <f t="shared" ref="K96" si="1092">K95*(1+I96)</f>
        <v>1229.8157133168418</v>
      </c>
      <c r="L96" s="41">
        <f t="shared" ref="L96" si="1093">MAX(L95,K96)</f>
        <v>1430.2874469419573</v>
      </c>
      <c r="M96" s="42">
        <f t="shared" ref="M96" si="1094">K96/L96-1</f>
        <v>-0.14016184932178244</v>
      </c>
      <c r="N96" s="64">
        <v>4131.93</v>
      </c>
      <c r="O96" s="42">
        <f t="shared" ref="O96" si="1095">N96/N95-1</f>
        <v>-8.7956719149039353E-2</v>
      </c>
      <c r="P96" s="41">
        <f t="shared" ref="P96" si="1096">P95*(1+O96)</f>
        <v>1998.1381988403659</v>
      </c>
      <c r="Q96" s="42">
        <f t="shared" si="1084"/>
        <v>3.7436719149039351E-2</v>
      </c>
    </row>
    <row r="97" spans="1:18" x14ac:dyDescent="0.2">
      <c r="A97" s="44">
        <v>86</v>
      </c>
      <c r="B97" s="36">
        <v>44697</v>
      </c>
      <c r="C97" s="48">
        <v>7.45E-3</v>
      </c>
      <c r="D97" s="42" t="str">
        <f t="shared" ref="D97" si="1097">IF(C97&lt;RF/12,C97-RF/12,"")</f>
        <v/>
      </c>
      <c r="E97" s="41">
        <f t="shared" ref="E97" si="1098">E96*(1+C97)</f>
        <v>1353.088517024074</v>
      </c>
      <c r="F97" s="41">
        <f t="shared" ref="F97" si="1099">MAX(F96,E97)</f>
        <v>1562.0178645855615</v>
      </c>
      <c r="G97" s="42">
        <f t="shared" ref="G97" si="1100">E97/F97-1</f>
        <v>-0.13375605509922972</v>
      </c>
      <c r="H97" s="42">
        <f t="shared" ref="H97" si="1101">IF(E97&gt;F96,0.2*(E97-F96)/F96,0)</f>
        <v>0</v>
      </c>
      <c r="I97" s="48">
        <f t="shared" ref="I97" si="1102">C97-H97</f>
        <v>7.45E-3</v>
      </c>
      <c r="J97" s="42" t="str">
        <f t="shared" ref="J97" si="1103">IF(I97&lt;RF/12,I97-RF/12,"")</f>
        <v/>
      </c>
      <c r="K97" s="41">
        <f t="shared" ref="K97" si="1104">K96*(1+I97)</f>
        <v>1238.9778403810521</v>
      </c>
      <c r="L97" s="41">
        <f t="shared" ref="L97" si="1105">MAX(L96,K97)</f>
        <v>1430.2874469419573</v>
      </c>
      <c r="M97" s="42">
        <f t="shared" ref="M97" si="1106">K97/L97-1</f>
        <v>-0.13375605509922983</v>
      </c>
      <c r="N97" s="64">
        <v>4132.1499999999996</v>
      </c>
      <c r="O97" s="42">
        <f t="shared" ref="O97" si="1107">N97/N96-1</f>
        <v>5.3243883608722342E-5</v>
      </c>
      <c r="P97" s="41">
        <f t="shared" ref="P97" si="1108">P96*(1+O97)</f>
        <v>1998.2445874780592</v>
      </c>
      <c r="Q97" s="42">
        <f t="shared" ref="Q97" si="1109">I97-O97</f>
        <v>7.3967561163912777E-3</v>
      </c>
    </row>
    <row r="98" spans="1:18" x14ac:dyDescent="0.2">
      <c r="A98" s="44">
        <v>87</v>
      </c>
      <c r="B98" s="36">
        <v>44728</v>
      </c>
      <c r="C98" s="48">
        <v>-2.0500000000000001E-2</v>
      </c>
      <c r="D98" s="42">
        <f t="shared" ref="D98" si="1110">IF(C98&lt;RF/12,C98-RF/12,"")</f>
        <v>-2.1333333333333333E-2</v>
      </c>
      <c r="E98" s="41">
        <f t="shared" ref="E98" si="1111">E97*(1+C98)</f>
        <v>1325.3502024250806</v>
      </c>
      <c r="F98" s="41">
        <f t="shared" ref="F98" si="1112">MAX(F97,E98)</f>
        <v>1562.0178645855615</v>
      </c>
      <c r="G98" s="42">
        <f t="shared" ref="G98" si="1113">E98/F98-1</f>
        <v>-0.15151405596969536</v>
      </c>
      <c r="H98" s="42">
        <f t="shared" ref="H98" si="1114">IF(E98&gt;F97,0.2*(E98-F97)/F97,0)</f>
        <v>0</v>
      </c>
      <c r="I98" s="48">
        <f t="shared" ref="I98" si="1115">C98-H98</f>
        <v>-2.0500000000000001E-2</v>
      </c>
      <c r="J98" s="42">
        <f t="shared" ref="J98" si="1116">IF(I98&lt;RF/12,I98-RF/12,"")</f>
        <v>-2.1333333333333333E-2</v>
      </c>
      <c r="K98" s="41">
        <f t="shared" ref="K98" si="1117">K97*(1+I98)</f>
        <v>1213.5787946532407</v>
      </c>
      <c r="L98" s="41">
        <f t="shared" ref="L98" si="1118">MAX(L97,K98)</f>
        <v>1430.2874469419573</v>
      </c>
      <c r="M98" s="42">
        <f t="shared" ref="M98" si="1119">K98/L98-1</f>
        <v>-0.15151405596969547</v>
      </c>
      <c r="N98" s="64">
        <v>3785.38</v>
      </c>
      <c r="O98" s="42">
        <f t="shared" ref="O98" si="1120">N98/N97-1</f>
        <v>-8.3919993223866451E-2</v>
      </c>
      <c r="P98" s="41">
        <f t="shared" ref="P98" si="1121">P97*(1+O98)</f>
        <v>1830.5519152372726</v>
      </c>
      <c r="Q98" s="42">
        <f t="shared" ref="Q98" si="1122">I98-O98</f>
        <v>6.3419993223866447E-2</v>
      </c>
    </row>
    <row r="99" spans="1:18" x14ac:dyDescent="0.2">
      <c r="A99" s="44">
        <v>88</v>
      </c>
      <c r="B99" s="36">
        <v>44758</v>
      </c>
      <c r="C99" s="48">
        <v>5.1630000000000002E-2</v>
      </c>
      <c r="D99" s="42" t="str">
        <f t="shared" ref="D99" si="1123">IF(C99&lt;RF/12,C99-RF/12,"")</f>
        <v/>
      </c>
      <c r="E99" s="41">
        <f t="shared" ref="E99" si="1124">E98*(1+C99)</f>
        <v>1393.7780333762876</v>
      </c>
      <c r="F99" s="41">
        <f t="shared" ref="F99" si="1125">MAX(F98,E99)</f>
        <v>1562.0178645855615</v>
      </c>
      <c r="G99" s="42">
        <f t="shared" ref="G99" si="1126">E99/F99-1</f>
        <v>-0.10770672667941072</v>
      </c>
      <c r="H99" s="42">
        <f t="shared" ref="H99" si="1127">IF(E99&gt;F98,0.2*(E99-F98)/F98,0)</f>
        <v>0</v>
      </c>
      <c r="I99" s="48">
        <f t="shared" ref="I99" si="1128">C99-H99</f>
        <v>5.1630000000000002E-2</v>
      </c>
      <c r="J99" s="42" t="str">
        <f t="shared" ref="J99" si="1129">IF(I99&lt;RF/12,I99-RF/12,"")</f>
        <v/>
      </c>
      <c r="K99" s="41">
        <f t="shared" ref="K99" si="1130">K98*(1+I99)</f>
        <v>1276.2358678211876</v>
      </c>
      <c r="L99" s="41">
        <f t="shared" ref="L99" si="1131">MAX(L98,K99)</f>
        <v>1430.2874469419573</v>
      </c>
      <c r="M99" s="42">
        <f t="shared" ref="M99" si="1132">K99/L99-1</f>
        <v>-0.10770672667941084</v>
      </c>
      <c r="N99" s="64">
        <v>4130.29</v>
      </c>
      <c r="O99" s="42">
        <f t="shared" ref="O99" si="1133">N99/N98-1</f>
        <v>9.1116347632205885E-2</v>
      </c>
      <c r="P99" s="41">
        <f t="shared" ref="P99" si="1134">P98*(1+O99)</f>
        <v>1997.3451199048322</v>
      </c>
      <c r="Q99" s="42">
        <f t="shared" ref="Q99" si="1135">I99-O99</f>
        <v>-3.9486347632205883E-2</v>
      </c>
    </row>
    <row r="100" spans="1:18" x14ac:dyDescent="0.2">
      <c r="A100" s="44">
        <v>89</v>
      </c>
      <c r="B100" s="36">
        <v>44789</v>
      </c>
      <c r="C100" s="48">
        <v>-1.03E-2</v>
      </c>
      <c r="D100" s="42">
        <f t="shared" ref="D100" si="1136">IF(C100&lt;RF/12,C100-RF/12,"")</f>
        <v>-1.1133333333333334E-2</v>
      </c>
      <c r="E100" s="41">
        <f t="shared" ref="E100" si="1137">E99*(1+C100)</f>
        <v>1379.4221196325118</v>
      </c>
      <c r="F100" s="41">
        <f t="shared" ref="F100" si="1138">MAX(F99,E100)</f>
        <v>1562.0178645855615</v>
      </c>
      <c r="G100" s="42">
        <f t="shared" ref="G100" si="1139">E100/F100-1</f>
        <v>-0.11689734739461288</v>
      </c>
      <c r="H100" s="42">
        <f t="shared" ref="H100" si="1140">IF(E100&gt;F99,0.2*(E100-F99)/F99,0)</f>
        <v>0</v>
      </c>
      <c r="I100" s="48">
        <f t="shared" ref="I100" si="1141">C100-H100</f>
        <v>-1.03E-2</v>
      </c>
      <c r="J100" s="42">
        <f t="shared" ref="J100" si="1142">IF(I100&lt;RF/12,I100-RF/12,"")</f>
        <v>-1.1133333333333334E-2</v>
      </c>
      <c r="K100" s="41">
        <f t="shared" ref="K100" si="1143">K99*(1+I100)</f>
        <v>1263.0906383826295</v>
      </c>
      <c r="L100" s="41">
        <f t="shared" ref="L100" si="1144">MAX(L99,K100)</f>
        <v>1430.2874469419573</v>
      </c>
      <c r="M100" s="42">
        <f t="shared" ref="M100" si="1145">K100/L100-1</f>
        <v>-0.11689734739461277</v>
      </c>
      <c r="N100" s="64">
        <v>3955</v>
      </c>
      <c r="O100" s="42">
        <f t="shared" ref="O100" si="1146">N100/N99-1</f>
        <v>-4.2440119216810457E-2</v>
      </c>
      <c r="P100" s="41">
        <f t="shared" ref="P100" si="1147">P99*(1+O100)</f>
        <v>1912.5775548989566</v>
      </c>
      <c r="Q100" s="42">
        <f t="shared" ref="Q100" si="1148">I100-O100</f>
        <v>3.2140119216810453E-2</v>
      </c>
    </row>
    <row r="101" spans="1:18" x14ac:dyDescent="0.2">
      <c r="A101" s="44">
        <v>90</v>
      </c>
      <c r="B101" s="36">
        <v>44820</v>
      </c>
      <c r="C101" s="48">
        <v>-4.462E-2</v>
      </c>
      <c r="D101" s="42">
        <f t="shared" ref="D101" si="1149">IF(C101&lt;RF/12,C101-RF/12,"")</f>
        <v>-4.5453333333333332E-2</v>
      </c>
      <c r="E101" s="41">
        <f t="shared" ref="E101" si="1150">E100*(1+C101)</f>
        <v>1317.8723046545092</v>
      </c>
      <c r="F101" s="41">
        <f t="shared" ref="F101" si="1151">MAX(F100,E101)</f>
        <v>1562.0178645855615</v>
      </c>
      <c r="G101" s="42">
        <f t="shared" ref="G101" si="1152">E101/F101-1</f>
        <v>-0.15630138775386515</v>
      </c>
      <c r="H101" s="42">
        <f t="shared" ref="H101" si="1153">IF(E101&gt;F100,0.2*(E101-F100)/F100,0)</f>
        <v>0</v>
      </c>
      <c r="I101" s="48">
        <f t="shared" ref="I101" si="1154">C101-H101</f>
        <v>-4.462E-2</v>
      </c>
      <c r="J101" s="42">
        <f t="shared" ref="J101" si="1155">IF(I101&lt;RF/12,I101-RF/12,"")</f>
        <v>-4.5453333333333332E-2</v>
      </c>
      <c r="K101" s="41">
        <f t="shared" ref="K101" si="1156">K100*(1+I101)</f>
        <v>1206.7315340979967</v>
      </c>
      <c r="L101" s="41">
        <f t="shared" ref="L101" si="1157">MAX(L100,K101)</f>
        <v>1430.2874469419573</v>
      </c>
      <c r="M101" s="42">
        <f t="shared" ref="M101" si="1158">K101/L101-1</f>
        <v>-0.15630138775386515</v>
      </c>
      <c r="N101" s="64">
        <v>3585.62</v>
      </c>
      <c r="O101" s="42">
        <f t="shared" ref="O101" si="1159">N101/N100-1</f>
        <v>-9.3395701643489315E-2</v>
      </c>
      <c r="P101" s="41">
        <f t="shared" ref="P101" si="1160">P100*(1+O101)</f>
        <v>1733.9510322115793</v>
      </c>
      <c r="Q101" s="42">
        <f t="shared" ref="Q101" si="1161">I101-O101</f>
        <v>4.8775701643489315E-2</v>
      </c>
    </row>
    <row r="102" spans="1:18" x14ac:dyDescent="0.2">
      <c r="A102" s="44">
        <v>91</v>
      </c>
      <c r="B102" s="36">
        <v>44850</v>
      </c>
      <c r="C102" s="48">
        <v>3.0769999999999999E-2</v>
      </c>
      <c r="D102" s="42" t="str">
        <f t="shared" ref="D102" si="1162">IF(C102&lt;RF/12,C102-RF/12,"")</f>
        <v/>
      </c>
      <c r="E102" s="41">
        <f t="shared" ref="E102" si="1163">E101*(1+C102)</f>
        <v>1358.4232354687283</v>
      </c>
      <c r="F102" s="41">
        <f t="shared" ref="F102" si="1164">MAX(F101,E102)</f>
        <v>1562.0178645855615</v>
      </c>
      <c r="G102" s="42">
        <f t="shared" ref="G102" si="1165">E102/F102-1</f>
        <v>-0.13034078145505168</v>
      </c>
      <c r="H102" s="42">
        <f t="shared" ref="H102" si="1166">IF(E102&gt;F101,0.2*(E102-F101)/F101,0)</f>
        <v>0</v>
      </c>
      <c r="I102" s="48">
        <f t="shared" ref="I102" si="1167">C102-H102</f>
        <v>3.0769999999999999E-2</v>
      </c>
      <c r="J102" s="42" t="str">
        <f t="shared" ref="J102" si="1168">IF(I102&lt;RF/12,I102-RF/12,"")</f>
        <v/>
      </c>
      <c r="K102" s="41">
        <f t="shared" ref="K102" si="1169">K101*(1+I102)</f>
        <v>1243.8626634021921</v>
      </c>
      <c r="L102" s="41">
        <f t="shared" ref="L102" si="1170">MAX(L101,K102)</f>
        <v>1430.2874469419573</v>
      </c>
      <c r="M102" s="42">
        <f t="shared" ref="M102" si="1171">K102/L102-1</f>
        <v>-0.13034078145505157</v>
      </c>
      <c r="N102" s="64">
        <v>3871.98</v>
      </c>
      <c r="O102" s="42">
        <f t="shared" ref="O102" si="1172">N102/N101-1</f>
        <v>7.9863454576893256E-2</v>
      </c>
      <c r="P102" s="41">
        <f t="shared" ref="P102" si="1173">P101*(1+O102)</f>
        <v>1872.4303517111659</v>
      </c>
      <c r="Q102" s="42">
        <f t="shared" ref="Q102" si="1174">I102-O102</f>
        <v>-4.9093454576893257E-2</v>
      </c>
    </row>
    <row r="103" spans="1:18" x14ac:dyDescent="0.2">
      <c r="A103" s="44">
        <v>92</v>
      </c>
      <c r="B103" s="36">
        <v>44881</v>
      </c>
      <c r="C103" s="48">
        <v>4.2299999999999997E-2</v>
      </c>
      <c r="D103" s="42" t="str">
        <f t="shared" ref="D103" si="1175">IF(C103&lt;RF/12,C103-RF/12,"")</f>
        <v/>
      </c>
      <c r="E103" s="41">
        <f t="shared" ref="E103" si="1176">E102*(1+C103)</f>
        <v>1415.8845383290554</v>
      </c>
      <c r="F103" s="41">
        <f t="shared" ref="F103" si="1177">MAX(F102,E103)</f>
        <v>1562.0178645855615</v>
      </c>
      <c r="G103" s="42">
        <f t="shared" ref="G103" si="1178">E103/F103-1</f>
        <v>-9.3554196510600374E-2</v>
      </c>
      <c r="H103" s="42">
        <f t="shared" ref="H103" si="1179">IF(E103&gt;F102,0.2*(E103-F102)/F102,0)</f>
        <v>0</v>
      </c>
      <c r="I103" s="48">
        <f t="shared" ref="I103" si="1180">C103-H103</f>
        <v>4.2299999999999997E-2</v>
      </c>
      <c r="J103" s="42" t="str">
        <f t="shared" ref="J103" si="1181">IF(I103&lt;RF/12,I103-RF/12,"")</f>
        <v/>
      </c>
      <c r="K103" s="41">
        <f t="shared" ref="K103" si="1182">K102*(1+I103)</f>
        <v>1296.4780540641048</v>
      </c>
      <c r="L103" s="41">
        <f t="shared" ref="L103" si="1183">MAX(L102,K103)</f>
        <v>1430.2874469419573</v>
      </c>
      <c r="M103" s="42">
        <f t="shared" ref="M103" si="1184">K103/L103-1</f>
        <v>-9.3554196510600263E-2</v>
      </c>
      <c r="N103" s="64">
        <v>4080.11</v>
      </c>
      <c r="O103" s="42">
        <f t="shared" ref="O103" si="1185">N103/N102-1</f>
        <v>5.3752860293699856E-2</v>
      </c>
      <c r="P103" s="41">
        <f t="shared" ref="P103" si="1186">P102*(1+O103)</f>
        <v>1973.0788388163796</v>
      </c>
      <c r="Q103" s="42">
        <f t="shared" ref="Q103" si="1187">I103-O103</f>
        <v>-1.1452860293699858E-2</v>
      </c>
    </row>
    <row r="104" spans="1:18" x14ac:dyDescent="0.2">
      <c r="A104" s="44">
        <v>93</v>
      </c>
      <c r="B104" s="36">
        <v>44911</v>
      </c>
      <c r="C104" s="48">
        <v>2.64E-3</v>
      </c>
      <c r="D104" s="42" t="str">
        <f t="shared" ref="D104" si="1188">IF(C104&lt;RF/12,C104-RF/12,"")</f>
        <v/>
      </c>
      <c r="E104" s="41">
        <f t="shared" ref="E104" si="1189">E103*(1+C104)</f>
        <v>1419.6224735102442</v>
      </c>
      <c r="F104" s="41">
        <f t="shared" ref="F104" si="1190">MAX(F103,E104)</f>
        <v>1562.0178645855615</v>
      </c>
      <c r="G104" s="42">
        <f t="shared" ref="G104" si="1191">E104/F104-1</f>
        <v>-9.1161179589388408E-2</v>
      </c>
      <c r="H104" s="42">
        <f t="shared" ref="H104" si="1192">IF(E104&gt;F103,0.2*(E104-F103)/F103,0)</f>
        <v>0</v>
      </c>
      <c r="I104" s="48">
        <f t="shared" ref="I104" si="1193">C104-H104</f>
        <v>2.64E-3</v>
      </c>
      <c r="J104" s="42" t="str">
        <f t="shared" ref="J104" si="1194">IF(I104&lt;RF/12,I104-RF/12,"")</f>
        <v/>
      </c>
      <c r="K104" s="41">
        <f t="shared" ref="K104" si="1195">K103*(1+I104)</f>
        <v>1299.900756126834</v>
      </c>
      <c r="L104" s="41">
        <f t="shared" ref="L104" si="1196">MAX(L103,K104)</f>
        <v>1430.2874469419573</v>
      </c>
      <c r="M104" s="42">
        <f t="shared" ref="M104" si="1197">K104/L104-1</f>
        <v>-9.1161179589388186E-2</v>
      </c>
      <c r="N104" s="64">
        <v>3839.5</v>
      </c>
      <c r="O104" s="42">
        <f t="shared" ref="O104" si="1198">N104/N103-1</f>
        <v>-5.8971449299161094E-2</v>
      </c>
      <c r="P104" s="41">
        <f t="shared" ref="P104" si="1199">P103*(1+O104)</f>
        <v>1856.7235201098717</v>
      </c>
      <c r="Q104" s="42">
        <f t="shared" ref="Q104" si="1200">I104-O104</f>
        <v>6.1611449299161097E-2</v>
      </c>
      <c r="R104" s="65">
        <f>K104/K92-1</f>
        <v>-9.1161179589388186E-2</v>
      </c>
    </row>
    <row r="105" spans="1:18" x14ac:dyDescent="0.2">
      <c r="A105" s="44">
        <v>94</v>
      </c>
      <c r="B105" s="36">
        <v>44942</v>
      </c>
      <c r="C105" s="48">
        <v>5.1200000000000004E-3</v>
      </c>
      <c r="D105" s="42" t="str">
        <f t="shared" ref="D105" si="1201">IF(C105&lt;RF/12,C105-RF/12,"")</f>
        <v/>
      </c>
      <c r="E105" s="41">
        <f t="shared" ref="E105" si="1202">E104*(1+C105)</f>
        <v>1426.8909405746167</v>
      </c>
      <c r="F105" s="41">
        <f t="shared" ref="F105" si="1203">MAX(F104,E105)</f>
        <v>1562.0178645855615</v>
      </c>
      <c r="G105" s="42">
        <f t="shared" ref="G105" si="1204">E105/F105-1</f>
        <v>-8.6507924828886029E-2</v>
      </c>
      <c r="H105" s="42">
        <f t="shared" ref="H105" si="1205">IF(E105&gt;F104,0.2*(E105-F104)/F104,0)</f>
        <v>0</v>
      </c>
      <c r="I105" s="48">
        <f t="shared" ref="I105" si="1206">C105-H105</f>
        <v>5.1200000000000004E-3</v>
      </c>
      <c r="J105" s="42" t="str">
        <f t="shared" ref="J105" si="1207">IF(I105&lt;RF/12,I105-RF/12,"")</f>
        <v/>
      </c>
      <c r="K105" s="41">
        <f t="shared" ref="K105" si="1208">K104*(1+I105)</f>
        <v>1306.5562479982034</v>
      </c>
      <c r="L105" s="41">
        <f t="shared" ref="L105" si="1209">MAX(L104,K105)</f>
        <v>1430.2874469419573</v>
      </c>
      <c r="M105" s="42">
        <f t="shared" ref="M105" si="1210">K105/L105-1</f>
        <v>-8.6507924828885918E-2</v>
      </c>
      <c r="N105" s="64">
        <v>4076.6</v>
      </c>
      <c r="O105" s="42">
        <f t="shared" ref="O105" si="1211">N105/N104-1</f>
        <v>6.1752832400052027E-2</v>
      </c>
      <c r="P105" s="41">
        <f t="shared" ref="P105" si="1212">P104*(1+O105)</f>
        <v>1971.3814564604513</v>
      </c>
      <c r="Q105" s="42">
        <f t="shared" ref="Q105" si="1213">I105-O105</f>
        <v>-5.6632832400052027E-2</v>
      </c>
    </row>
    <row r="106" spans="1:18" x14ac:dyDescent="0.2">
      <c r="A106" s="44">
        <v>95</v>
      </c>
      <c r="B106" s="36">
        <v>44973</v>
      </c>
      <c r="C106" s="48">
        <v>-2.4599999999999999E-3</v>
      </c>
      <c r="D106" s="42">
        <f t="shared" ref="D106" si="1214">IF(C106&lt;RF/12,C106-RF/12,"")</f>
        <v>-3.2933333333333334E-3</v>
      </c>
      <c r="E106" s="41">
        <f t="shared" ref="E106" si="1215">E105*(1+C106)</f>
        <v>1423.380788860803</v>
      </c>
      <c r="F106" s="41">
        <f t="shared" ref="F106" si="1216">MAX(F105,E106)</f>
        <v>1562.0178645855615</v>
      </c>
      <c r="G106" s="42">
        <f t="shared" ref="G106" si="1217">E106/F106-1</f>
        <v>-8.8755115333806978E-2</v>
      </c>
      <c r="H106" s="42">
        <f t="shared" ref="H106" si="1218">IF(E106&gt;F105,0.2*(E106-F105)/F105,0)</f>
        <v>0</v>
      </c>
      <c r="I106" s="48">
        <f t="shared" ref="I106" si="1219">C106-H106</f>
        <v>-2.4599999999999999E-3</v>
      </c>
      <c r="J106" s="42">
        <f t="shared" ref="J106" si="1220">IF(I106&lt;RF/12,I106-RF/12,"")</f>
        <v>-3.2933333333333334E-3</v>
      </c>
      <c r="K106" s="41">
        <f t="shared" ref="K106" si="1221">K105*(1+I106)</f>
        <v>1303.3421196281279</v>
      </c>
      <c r="L106" s="41">
        <f t="shared" ref="L106" si="1222">MAX(L105,K106)</f>
        <v>1430.2874469419573</v>
      </c>
      <c r="M106" s="42">
        <f t="shared" ref="M106" si="1223">K106/L106-1</f>
        <v>-8.8755115333806756E-2</v>
      </c>
      <c r="N106" s="64">
        <v>3970.15</v>
      </c>
      <c r="O106" s="42">
        <f t="shared" ref="O106" si="1224">N106/N105-1</f>
        <v>-2.6112446646715304E-2</v>
      </c>
      <c r="P106" s="41">
        <f t="shared" ref="P106" si="1225">P105*(1+O106)</f>
        <v>1919.9038633583039</v>
      </c>
      <c r="Q106" s="42">
        <f t="shared" ref="Q106" si="1226">I106-O106</f>
        <v>2.3652446646715303E-2</v>
      </c>
    </row>
    <row r="107" spans="1:18" x14ac:dyDescent="0.2">
      <c r="A107" s="44">
        <v>96</v>
      </c>
      <c r="B107" s="36">
        <v>45001</v>
      </c>
      <c r="C107" s="48">
        <v>-5.5100000000000001E-3</v>
      </c>
      <c r="D107" s="42">
        <f t="shared" ref="D107" si="1227">IF(C107&lt;RF/12,C107-RF/12,"")</f>
        <v>-6.3433333333333336E-3</v>
      </c>
      <c r="E107" s="41">
        <f t="shared" ref="E107" si="1228">E106*(1+C107)</f>
        <v>1415.5379607141799</v>
      </c>
      <c r="F107" s="41">
        <f t="shared" ref="F107" si="1229">MAX(F106,E107)</f>
        <v>1562.0178645855615</v>
      </c>
      <c r="G107" s="42">
        <f t="shared" ref="G107" si="1230">E107/F107-1</f>
        <v>-9.3776074648317831E-2</v>
      </c>
      <c r="H107" s="42">
        <f t="shared" ref="H107" si="1231">IF(E107&gt;F106,0.2*(E107-F106)/F106,0)</f>
        <v>0</v>
      </c>
      <c r="I107" s="48">
        <f t="shared" ref="I107" si="1232">C107-H107</f>
        <v>-5.5100000000000001E-3</v>
      </c>
      <c r="J107" s="42">
        <f t="shared" ref="J107" si="1233">IF(I107&lt;RF/12,I107-RF/12,"")</f>
        <v>-6.3433333333333336E-3</v>
      </c>
      <c r="K107" s="41">
        <f t="shared" ref="K107" si="1234">K106*(1+I107)</f>
        <v>1296.1607045489768</v>
      </c>
      <c r="L107" s="41">
        <f t="shared" ref="L107" si="1235">MAX(L106,K107)</f>
        <v>1430.2874469419573</v>
      </c>
      <c r="M107" s="42">
        <f t="shared" ref="M107" si="1236">K107/L107-1</f>
        <v>-9.3776074648317609E-2</v>
      </c>
      <c r="N107" s="64">
        <v>4109.3100000000004</v>
      </c>
      <c r="O107" s="42">
        <f t="shared" ref="O107" si="1237">N107/N106-1</f>
        <v>3.5051572358727023E-2</v>
      </c>
      <c r="P107" s="41">
        <f t="shared" ref="P107" si="1238">P106*(1+O107)</f>
        <v>1987.1995125466069</v>
      </c>
      <c r="Q107" s="42">
        <f t="shared" ref="Q107" si="1239">I107-O107</f>
        <v>-4.0561572358727024E-2</v>
      </c>
    </row>
    <row r="108" spans="1:18" x14ac:dyDescent="0.2">
      <c r="A108" s="44">
        <v>97</v>
      </c>
      <c r="B108" s="36">
        <v>45032</v>
      </c>
      <c r="C108" s="48">
        <v>3.1009999999999999E-2</v>
      </c>
      <c r="D108" s="42" t="str">
        <f t="shared" ref="D108" si="1240">IF(C108&lt;RF/12,C108-RF/12,"")</f>
        <v/>
      </c>
      <c r="E108" s="41">
        <f t="shared" ref="E108" si="1241">E107*(1+C108)</f>
        <v>1459.4337928759267</v>
      </c>
      <c r="F108" s="41">
        <f t="shared" ref="F108" si="1242">MAX(F107,E108)</f>
        <v>1562.0178645855615</v>
      </c>
      <c r="G108" s="42">
        <f t="shared" ref="G108" si="1243">E108/F108-1</f>
        <v>-6.5674070723162115E-2</v>
      </c>
      <c r="H108" s="42">
        <f t="shared" ref="H108" si="1244">IF(E108&gt;F107,0.2*(E108-F107)/F107,0)</f>
        <v>0</v>
      </c>
      <c r="I108" s="48">
        <f t="shared" ref="I108" si="1245">C108-H108</f>
        <v>3.1009999999999999E-2</v>
      </c>
      <c r="J108" s="42" t="str">
        <f t="shared" ref="J108" si="1246">IF(I108&lt;RF/12,I108-RF/12,"")</f>
        <v/>
      </c>
      <c r="K108" s="41">
        <f t="shared" ref="K108" si="1247">K107*(1+I108)</f>
        <v>1336.3546479970405</v>
      </c>
      <c r="L108" s="41">
        <f t="shared" ref="L108" si="1248">MAX(L107,K108)</f>
        <v>1430.2874469419573</v>
      </c>
      <c r="M108" s="42">
        <f t="shared" ref="M108" si="1249">K108/L108-1</f>
        <v>-6.5674070723161893E-2</v>
      </c>
      <c r="N108" s="64">
        <v>4169.4799999999996</v>
      </c>
      <c r="O108" s="42">
        <f t="shared" ref="O108" si="1250">N108/N107-1</f>
        <v>1.464236088297044E-2</v>
      </c>
      <c r="P108" s="41">
        <f t="shared" ref="P108" si="1251">P107*(1+O108)</f>
        <v>2016.2968049557774</v>
      </c>
      <c r="Q108" s="42">
        <f t="shared" ref="Q108" si="1252">I108-O108</f>
        <v>1.6367639117029559E-2</v>
      </c>
    </row>
    <row r="109" spans="1:18" x14ac:dyDescent="0.2">
      <c r="A109" s="44">
        <v>98</v>
      </c>
      <c r="B109" s="36">
        <v>45062</v>
      </c>
      <c r="C109" s="48">
        <v>9.9100000000000004E-3</v>
      </c>
      <c r="D109" s="42" t="str">
        <f t="shared" ref="D109" si="1253">IF(C109&lt;RF/12,C109-RF/12,"")</f>
        <v/>
      </c>
      <c r="E109" s="41">
        <f t="shared" ref="E109" si="1254">E108*(1+C109)</f>
        <v>1473.8967817633272</v>
      </c>
      <c r="F109" s="41">
        <f t="shared" ref="F109" si="1255">MAX(F108,E109)</f>
        <v>1562.0178645855615</v>
      </c>
      <c r="G109" s="42">
        <f t="shared" ref="G109" si="1256">E109/F109-1</f>
        <v>-5.6414900764028553E-2</v>
      </c>
      <c r="H109" s="42">
        <f t="shared" ref="H109" si="1257">IF(E109&gt;F108,0.2*(E109-F108)/F108,0)</f>
        <v>0</v>
      </c>
      <c r="I109" s="48">
        <f t="shared" ref="I109" si="1258">C109-H109</f>
        <v>9.9100000000000004E-3</v>
      </c>
      <c r="J109" s="42" t="str">
        <f t="shared" ref="J109" si="1259">IF(I109&lt;RF/12,I109-RF/12,"")</f>
        <v/>
      </c>
      <c r="K109" s="41">
        <f t="shared" ref="K109" si="1260">K108*(1+I109)</f>
        <v>1349.5979225586914</v>
      </c>
      <c r="L109" s="41">
        <f t="shared" ref="L109" si="1261">MAX(L108,K109)</f>
        <v>1430.2874469419573</v>
      </c>
      <c r="M109" s="42">
        <f t="shared" ref="M109" si="1262">K109/L109-1</f>
        <v>-5.6414900764028331E-2</v>
      </c>
      <c r="N109" s="64">
        <v>4179.83</v>
      </c>
      <c r="O109" s="42">
        <f t="shared" ref="O109" si="1263">N109/N108-1</f>
        <v>2.4823239348792381E-3</v>
      </c>
      <c r="P109" s="41">
        <f t="shared" ref="P109" si="1264">P108*(1+O109)</f>
        <v>2021.3019067745397</v>
      </c>
      <c r="Q109" s="42">
        <f t="shared" ref="Q109" si="1265">I109-O109</f>
        <v>7.4276760651207623E-3</v>
      </c>
    </row>
    <row r="110" spans="1:18" x14ac:dyDescent="0.2">
      <c r="A110" s="44">
        <v>99</v>
      </c>
      <c r="B110" s="36">
        <v>45093</v>
      </c>
      <c r="C110" s="48">
        <v>5.2990000000000002E-2</v>
      </c>
      <c r="D110" s="42" t="str">
        <f t="shared" ref="D110" si="1266">IF(C110&lt;RF/12,C110-RF/12,"")</f>
        <v/>
      </c>
      <c r="E110" s="41">
        <f t="shared" ref="E110" si="1267">E109*(1+C110)</f>
        <v>1551.9985722289662</v>
      </c>
      <c r="F110" s="41">
        <f t="shared" ref="F110" si="1268">MAX(F109,E110)</f>
        <v>1562.0178645855615</v>
      </c>
      <c r="G110" s="42">
        <f t="shared" ref="G110" si="1269">E110/F110-1</f>
        <v>-6.4143263555143104E-3</v>
      </c>
      <c r="H110" s="42">
        <f t="shared" ref="H110" si="1270">IF(E110&gt;F109,0.2*(E110-F109)/F109,0)</f>
        <v>0</v>
      </c>
      <c r="I110" s="48">
        <f t="shared" ref="I110" si="1271">C110-H110</f>
        <v>5.2990000000000002E-2</v>
      </c>
      <c r="J110" s="42" t="str">
        <f t="shared" ref="J110" si="1272">IF(I110&lt;RF/12,I110-RF/12,"")</f>
        <v/>
      </c>
      <c r="K110" s="41">
        <f t="shared" ref="K110" si="1273">K109*(1+I110)</f>
        <v>1421.1131164750766</v>
      </c>
      <c r="L110" s="41">
        <f t="shared" ref="L110" si="1274">MAX(L109,K110)</f>
        <v>1430.2874469419573</v>
      </c>
      <c r="M110" s="42">
        <f t="shared" ref="M110" si="1275">K110/L110-1</f>
        <v>-6.4143263555140884E-3</v>
      </c>
      <c r="N110" s="64">
        <v>4450.38</v>
      </c>
      <c r="O110" s="42">
        <f t="shared" ref="O110" si="1276">N110/N109-1</f>
        <v>6.4727512841431301E-2</v>
      </c>
      <c r="P110" s="41">
        <f t="shared" ref="P110" si="1277">P109*(1+O110)</f>
        <v>2152.1357519016983</v>
      </c>
      <c r="Q110" s="42">
        <f t="shared" ref="Q110" si="1278">I110-O110</f>
        <v>-1.1737512841431298E-2</v>
      </c>
    </row>
    <row r="111" spans="1:18" x14ac:dyDescent="0.2">
      <c r="A111" s="44">
        <v>100</v>
      </c>
      <c r="B111" s="36">
        <v>45123</v>
      </c>
      <c r="C111" s="48">
        <v>1.417E-2</v>
      </c>
      <c r="D111" s="42" t="str">
        <f t="shared" ref="D111" si="1279">IF(C111&lt;RF/12,C111-RF/12,"")</f>
        <v/>
      </c>
      <c r="E111" s="41">
        <f t="shared" ref="E111" si="1280">E110*(1+C111)</f>
        <v>1573.9903919974506</v>
      </c>
      <c r="F111" s="41">
        <f t="shared" ref="F111" si="1281">MAX(F110,E111)</f>
        <v>1573.9903919974506</v>
      </c>
      <c r="G111" s="42">
        <f t="shared" ref="G111" si="1282">E111/F111-1</f>
        <v>0</v>
      </c>
      <c r="H111" s="42">
        <f t="shared" ref="H111" si="1283">IF(E111&gt;F110,0.2*(E111-F110)/F110,0)</f>
        <v>1.5329565280056147E-3</v>
      </c>
      <c r="I111" s="48">
        <f t="shared" ref="I111" si="1284">C111-H111</f>
        <v>1.2637043471994385E-2</v>
      </c>
      <c r="J111" s="42" t="str">
        <f t="shared" ref="J111" si="1285">IF(I111&lt;RF/12,I111-RF/12,"")</f>
        <v/>
      </c>
      <c r="K111" s="41">
        <f t="shared" ref="K111" si="1286">K110*(1+I111)</f>
        <v>1439.0717847065937</v>
      </c>
      <c r="L111" s="41">
        <f t="shared" ref="L111" si="1287">MAX(L110,K111)</f>
        <v>1439.0717847065937</v>
      </c>
      <c r="M111" s="42">
        <f t="shared" ref="M111" si="1288">K111/L111-1</f>
        <v>0</v>
      </c>
      <c r="N111" s="64">
        <v>4588.96</v>
      </c>
      <c r="O111" s="42">
        <f t="shared" ref="O111" si="1289">N111/N110-1</f>
        <v>3.1138913980379268E-2</v>
      </c>
      <c r="P111" s="41">
        <f t="shared" ref="P111" si="1290">P110*(1+O111)</f>
        <v>2219.150921954264</v>
      </c>
      <c r="Q111" s="42">
        <f t="shared" ref="Q111" si="1291">I111-O111</f>
        <v>-1.8501870508384883E-2</v>
      </c>
    </row>
    <row r="112" spans="1:18" x14ac:dyDescent="0.2">
      <c r="A112" s="44">
        <v>101</v>
      </c>
      <c r="B112" s="36">
        <v>45154</v>
      </c>
      <c r="C112" s="48">
        <v>1.39E-3</v>
      </c>
      <c r="D112" s="42" t="str">
        <f t="shared" ref="D112" si="1292">IF(C112&lt;RF/12,C112-RF/12,"")</f>
        <v/>
      </c>
      <c r="E112" s="41">
        <f t="shared" ref="E112" si="1293">E111*(1+C112)</f>
        <v>1576.1782386423272</v>
      </c>
      <c r="F112" s="41">
        <f t="shared" ref="F112" si="1294">MAX(F111,E112)</f>
        <v>1576.1782386423272</v>
      </c>
      <c r="G112" s="42">
        <f t="shared" ref="G112" si="1295">E112/F112-1</f>
        <v>0</v>
      </c>
      <c r="H112" s="42">
        <f t="shared" ref="H112" si="1296">IF(E112&gt;F111,0.2*(E112-F111)/F111,0)</f>
        <v>2.7800000000001473E-4</v>
      </c>
      <c r="I112" s="48">
        <f t="shared" ref="I112" si="1297">C112-H112</f>
        <v>1.1119999999999852E-3</v>
      </c>
      <c r="J112" s="42" t="str">
        <f t="shared" ref="J112" si="1298">IF(I112&lt;RF/12,I112-RF/12,"")</f>
        <v/>
      </c>
      <c r="K112" s="41">
        <f t="shared" ref="K112" si="1299">K111*(1+I112)</f>
        <v>1440.6720325311874</v>
      </c>
      <c r="L112" s="41">
        <f t="shared" ref="L112" si="1300">MAX(L111,K112)</f>
        <v>1440.6720325311874</v>
      </c>
      <c r="M112" s="42">
        <f t="shared" ref="M112" si="1301">K112/L112-1</f>
        <v>0</v>
      </c>
      <c r="N112" s="64">
        <v>4507.66</v>
      </c>
      <c r="O112" s="42">
        <f t="shared" ref="O112" si="1302">N112/N111-1</f>
        <v>-1.771643248143373E-2</v>
      </c>
      <c r="P112" s="41">
        <f t="shared" ref="P112" si="1303">P111*(1+O112)</f>
        <v>2179.8354844793498</v>
      </c>
      <c r="Q112" s="42">
        <f t="shared" ref="Q112" si="1304">I112-O112</f>
        <v>1.8828432481433715E-2</v>
      </c>
    </row>
    <row r="113" spans="1:18" x14ac:dyDescent="0.2">
      <c r="A113" s="44">
        <v>102</v>
      </c>
      <c r="B113" s="36">
        <v>45185</v>
      </c>
      <c r="C113" s="48">
        <v>-1.1469999999999999E-2</v>
      </c>
      <c r="D113" s="42">
        <f t="shared" ref="D113" si="1305">IF(C113&lt;RF/12,C113-RF/12,"")</f>
        <v>-1.2303333333333333E-2</v>
      </c>
      <c r="E113" s="41">
        <f t="shared" ref="E113" si="1306">E112*(1+C113)</f>
        <v>1558.0994742450998</v>
      </c>
      <c r="F113" s="41">
        <f t="shared" ref="F113" si="1307">MAX(F112,E113)</f>
        <v>1576.1782386423272</v>
      </c>
      <c r="G113" s="42">
        <f t="shared" ref="G113" si="1308">E113/F113-1</f>
        <v>-1.1469999999999869E-2</v>
      </c>
      <c r="H113" s="42">
        <f t="shared" ref="H113" si="1309">IF(E113&gt;F112,0.2*(E113-F112)/F112,0)</f>
        <v>0</v>
      </c>
      <c r="I113" s="48">
        <f t="shared" ref="I113" si="1310">C113-H113</f>
        <v>-1.1469999999999999E-2</v>
      </c>
      <c r="J113" s="42">
        <f t="shared" ref="J113" si="1311">IF(I113&lt;RF/12,I113-RF/12,"")</f>
        <v>-1.2303333333333333E-2</v>
      </c>
      <c r="K113" s="41">
        <f t="shared" ref="K113" si="1312">K112*(1+I113)</f>
        <v>1424.1475243180546</v>
      </c>
      <c r="L113" s="41">
        <f t="shared" ref="L113" si="1313">MAX(L112,K113)</f>
        <v>1440.6720325311874</v>
      </c>
      <c r="M113" s="42">
        <f t="shared" ref="M113" si="1314">K113/L113-1</f>
        <v>-1.1470000000000091E-2</v>
      </c>
      <c r="N113" s="64">
        <v>4288.05</v>
      </c>
      <c r="O113" s="42">
        <f t="shared" ref="O113" si="1315">N113/N112-1</f>
        <v>-4.871929116215501E-2</v>
      </c>
      <c r="P113" s="41">
        <f t="shared" ref="P113" si="1316">P112*(1+O113)</f>
        <v>2073.6354448254033</v>
      </c>
      <c r="Q113" s="42">
        <f t="shared" ref="Q113" si="1317">I113-O113</f>
        <v>3.7249291162155009E-2</v>
      </c>
    </row>
    <row r="114" spans="1:18" x14ac:dyDescent="0.2">
      <c r="A114" s="44">
        <v>103</v>
      </c>
      <c r="B114" s="36">
        <v>45215</v>
      </c>
      <c r="C114" s="48">
        <v>-7.4700000000000001E-3</v>
      </c>
      <c r="D114" s="42">
        <f t="shared" ref="D114" si="1318">IF(C114&lt;RF/12,C114-RF/12,"")</f>
        <v>-8.3033333333333327E-3</v>
      </c>
      <c r="E114" s="41">
        <f t="shared" ref="E114" si="1319">E113*(1+C114)</f>
        <v>1546.460471172489</v>
      </c>
      <c r="F114" s="41">
        <f t="shared" ref="F114" si="1320">MAX(F113,E114)</f>
        <v>1576.1782386423272</v>
      </c>
      <c r="G114" s="42">
        <f t="shared" ref="G114" si="1321">E114/F114-1</f>
        <v>-1.8854319099999906E-2</v>
      </c>
      <c r="H114" s="42">
        <f t="shared" ref="H114" si="1322">IF(E114&gt;F113,0.2*(E114-F113)/F113,0)</f>
        <v>0</v>
      </c>
      <c r="I114" s="48">
        <f t="shared" ref="I114" si="1323">C114-H114</f>
        <v>-7.4700000000000001E-3</v>
      </c>
      <c r="J114" s="42">
        <f t="shared" ref="J114" si="1324">IF(I114&lt;RF/12,I114-RF/12,"")</f>
        <v>-8.3033333333333327E-3</v>
      </c>
      <c r="K114" s="41">
        <f t="shared" ref="K114" si="1325">K113*(1+I114)</f>
        <v>1413.5091423113988</v>
      </c>
      <c r="L114" s="41">
        <f t="shared" ref="L114" si="1326">MAX(L113,K114)</f>
        <v>1440.6720325311874</v>
      </c>
      <c r="M114" s="42">
        <f t="shared" ref="M114" si="1327">K114/L114-1</f>
        <v>-1.8854319100000017E-2</v>
      </c>
      <c r="N114" s="64">
        <v>4193.8</v>
      </c>
      <c r="O114" s="42">
        <f t="shared" ref="O114" si="1328">N114/N113-1</f>
        <v>-2.1979687736850106E-2</v>
      </c>
      <c r="P114" s="41">
        <f t="shared" ref="P114" si="1329">P113*(1+O114)</f>
        <v>2028.0575852680768</v>
      </c>
      <c r="Q114" s="42">
        <f t="shared" ref="Q114" si="1330">I114-O114</f>
        <v>1.4509687736850106E-2</v>
      </c>
    </row>
    <row r="115" spans="1:18" x14ac:dyDescent="0.2">
      <c r="A115" s="44">
        <v>104</v>
      </c>
      <c r="B115" s="36">
        <v>45246</v>
      </c>
      <c r="C115" s="48">
        <v>4.8849999999999998E-2</v>
      </c>
      <c r="D115" s="42" t="str">
        <f t="shared" ref="D115" si="1331">IF(C115&lt;RF/12,C115-RF/12,"")</f>
        <v/>
      </c>
      <c r="E115" s="41">
        <f t="shared" ref="E115" si="1332">E114*(1+C115)</f>
        <v>1622.0050651892652</v>
      </c>
      <c r="F115" s="41">
        <f t="shared" ref="F115" si="1333">MAX(F114,E115)</f>
        <v>1622.0050651892652</v>
      </c>
      <c r="G115" s="42">
        <f t="shared" ref="G115" si="1334">E115/F115-1</f>
        <v>0</v>
      </c>
      <c r="H115" s="42">
        <f t="shared" ref="H115" si="1335">IF(E115&gt;F114,0.2*(E115-F114)/F114,0)</f>
        <v>5.8149294823930447E-3</v>
      </c>
      <c r="I115" s="48">
        <f t="shared" ref="I115" si="1336">C115-H115</f>
        <v>4.3035070517606952E-2</v>
      </c>
      <c r="J115" s="42" t="str">
        <f t="shared" ref="J115" si="1337">IF(I115&lt;RF/12,I115-RF/12,"")</f>
        <v/>
      </c>
      <c r="K115" s="41">
        <f t="shared" ref="K115" si="1338">K114*(1+I115)</f>
        <v>1474.3396079280521</v>
      </c>
      <c r="L115" s="41">
        <f t="shared" ref="L115" si="1339">MAX(L114,K115)</f>
        <v>1474.3396079280521</v>
      </c>
      <c r="M115" s="42">
        <f t="shared" ref="M115" si="1340">K115/L115-1</f>
        <v>0</v>
      </c>
      <c r="N115" s="64">
        <v>4567.8</v>
      </c>
      <c r="O115" s="42">
        <f t="shared" ref="O115" si="1341">N115/N114-1</f>
        <v>8.9179264628737709E-2</v>
      </c>
      <c r="P115" s="41">
        <f t="shared" ref="P115" si="1342">P114*(1+O115)</f>
        <v>2208.9182693470175</v>
      </c>
      <c r="Q115" s="42">
        <f t="shared" ref="Q115" si="1343">I115-O115</f>
        <v>-4.6144194111130757E-2</v>
      </c>
    </row>
    <row r="116" spans="1:18" x14ac:dyDescent="0.2">
      <c r="A116" s="44">
        <v>105</v>
      </c>
      <c r="B116" s="36">
        <v>45276</v>
      </c>
      <c r="C116" s="48">
        <v>2.0920000000000001E-2</v>
      </c>
      <c r="D116" s="42" t="str">
        <f t="shared" ref="D116" si="1344">IF(C116&lt;RF/12,C116-RF/12,"")</f>
        <v/>
      </c>
      <c r="E116" s="41">
        <f t="shared" ref="E116" si="1345">E115*(1+C116)</f>
        <v>1655.9374111530246</v>
      </c>
      <c r="F116" s="41">
        <f t="shared" ref="F116" si="1346">MAX(F115,E116)</f>
        <v>1655.9374111530246</v>
      </c>
      <c r="G116" s="42">
        <f t="shared" ref="G116" si="1347">E116/F116-1</f>
        <v>0</v>
      </c>
      <c r="H116" s="42">
        <f t="shared" ref="H116" si="1348">IF(E116&gt;F115,0.2*(E116-F115)/F115,0)</f>
        <v>4.1839999999999994E-3</v>
      </c>
      <c r="I116" s="48">
        <f t="shared" ref="I116" si="1349">C116-H116</f>
        <v>1.6736000000000001E-2</v>
      </c>
      <c r="J116" s="42" t="str">
        <f t="shared" ref="J116" si="1350">IF(I116&lt;RF/12,I116-RF/12,"")</f>
        <v/>
      </c>
      <c r="K116" s="41">
        <f t="shared" ref="K116" si="1351">K115*(1+I116)</f>
        <v>1499.0141556063361</v>
      </c>
      <c r="L116" s="41">
        <f t="shared" ref="L116" si="1352">MAX(L115,K116)</f>
        <v>1499.0141556063361</v>
      </c>
      <c r="M116" s="42">
        <f t="shared" ref="M116" si="1353">K116/L116-1</f>
        <v>0</v>
      </c>
      <c r="N116" s="64">
        <v>4769.83</v>
      </c>
      <c r="O116" s="42">
        <f t="shared" ref="O116" si="1354">N116/N115-1</f>
        <v>4.4229169403213753E-2</v>
      </c>
      <c r="P116" s="41">
        <f t="shared" ref="P116" si="1355">P115*(1+O116)</f>
        <v>2306.6168896798204</v>
      </c>
      <c r="Q116" s="42">
        <f t="shared" ref="Q116" si="1356">I116-O116</f>
        <v>-2.7493169403213752E-2</v>
      </c>
      <c r="R116" s="65">
        <f>K116/K104-1</f>
        <v>0.15317584711064991</v>
      </c>
    </row>
    <row r="117" spans="1:18" x14ac:dyDescent="0.2">
      <c r="A117" s="44">
        <v>106</v>
      </c>
      <c r="B117" s="36">
        <v>45307</v>
      </c>
      <c r="C117" s="48">
        <v>5.0499999999999998E-3</v>
      </c>
      <c r="D117" s="42" t="str">
        <f t="shared" ref="D117" si="1357">IF(C117&lt;RF/12,C117-RF/12,"")</f>
        <v/>
      </c>
      <c r="E117" s="41">
        <f t="shared" ref="E117" si="1358">E116*(1+C117)</f>
        <v>1664.2998950793474</v>
      </c>
      <c r="F117" s="41">
        <f t="shared" ref="F117" si="1359">MAX(F116,E117)</f>
        <v>1664.2998950793474</v>
      </c>
      <c r="G117" s="42">
        <f t="shared" ref="G117" si="1360">E117/F117-1</f>
        <v>0</v>
      </c>
      <c r="H117" s="42">
        <f t="shared" ref="H117" si="1361">IF(E117&gt;F116,0.2*(E117-F116)/F116,0)</f>
        <v>1.0099999999999957E-3</v>
      </c>
      <c r="I117" s="48">
        <f t="shared" ref="I117" si="1362">C117-H117</f>
        <v>4.0400000000000037E-3</v>
      </c>
      <c r="J117" s="42" t="str">
        <f t="shared" ref="J117" si="1363">IF(I117&lt;RF/12,I117-RF/12,"")</f>
        <v/>
      </c>
      <c r="K117" s="41">
        <f t="shared" ref="K117" si="1364">K116*(1+I117)</f>
        <v>1505.0701727949859</v>
      </c>
      <c r="L117" s="41">
        <f t="shared" ref="L117" si="1365">MAX(L116,K117)</f>
        <v>1505.0701727949859</v>
      </c>
      <c r="M117" s="42">
        <f t="shared" ref="M117" si="1366">K117/L117-1</f>
        <v>0</v>
      </c>
      <c r="N117" s="64">
        <v>4845.6499999999996</v>
      </c>
      <c r="O117" s="42">
        <f t="shared" ref="O117" si="1367">N117/N116-1</f>
        <v>1.5895744712075555E-2</v>
      </c>
      <c r="P117" s="41">
        <f t="shared" ref="P117" si="1368">P116*(1+O117)</f>
        <v>2343.2822829067327</v>
      </c>
      <c r="Q117" s="42">
        <f t="shared" ref="Q117" si="1369">I117-O117</f>
        <v>-1.1855744712075551E-2</v>
      </c>
    </row>
    <row r="118" spans="1:18" x14ac:dyDescent="0.2">
      <c r="A118" s="44">
        <v>107</v>
      </c>
      <c r="B118" s="36">
        <v>45338</v>
      </c>
      <c r="C118" s="48">
        <v>1.295E-2</v>
      </c>
      <c r="D118" s="42" t="str">
        <f t="shared" ref="D118" si="1370">IF(C118&lt;RF/12,C118-RF/12,"")</f>
        <v/>
      </c>
      <c r="E118" s="41">
        <f t="shared" ref="E118" si="1371">E117*(1+C118)</f>
        <v>1685.8525787206249</v>
      </c>
      <c r="F118" s="41">
        <f t="shared" ref="F118" si="1372">MAX(F117,E118)</f>
        <v>1685.8525787206249</v>
      </c>
      <c r="G118" s="42">
        <f t="shared" ref="G118" si="1373">E118/F118-1</f>
        <v>0</v>
      </c>
      <c r="H118" s="42">
        <f t="shared" ref="H118" si="1374">IF(E118&gt;F117,0.2*(E118-F117)/F117,0)</f>
        <v>2.5900000000000007E-3</v>
      </c>
      <c r="I118" s="48">
        <f t="shared" ref="I118" si="1375">C118-H118</f>
        <v>1.0359999999999999E-2</v>
      </c>
      <c r="J118" s="42" t="str">
        <f t="shared" ref="J118" si="1376">IF(I118&lt;RF/12,I118-RF/12,"")</f>
        <v/>
      </c>
      <c r="K118" s="41">
        <f t="shared" ref="K118" si="1377">K117*(1+I118)</f>
        <v>1520.6626997851417</v>
      </c>
      <c r="L118" s="41">
        <f t="shared" ref="L118" si="1378">MAX(L117,K118)</f>
        <v>1520.6626997851417</v>
      </c>
      <c r="M118" s="42">
        <f t="shared" ref="M118" si="1379">K118/L118-1</f>
        <v>0</v>
      </c>
      <c r="N118" s="64">
        <v>5096.2700000000004</v>
      </c>
      <c r="O118" s="42">
        <f t="shared" ref="O118" si="1380">N118/N117-1</f>
        <v>5.1720615397315317E-2</v>
      </c>
      <c r="P118" s="41">
        <f t="shared" ref="P118" si="1381">P117*(1+O118)</f>
        <v>2464.4782846282947</v>
      </c>
      <c r="Q118" s="42">
        <f t="shared" ref="Q118" si="1382">I118-O118</f>
        <v>-4.1360615397315316E-2</v>
      </c>
    </row>
    <row r="119" spans="1:18" x14ac:dyDescent="0.2">
      <c r="A119" s="44">
        <v>108</v>
      </c>
      <c r="B119" s="36">
        <v>45367</v>
      </c>
      <c r="C119" s="48">
        <v>8.0700000000000008E-3</v>
      </c>
      <c r="D119" s="42" t="str">
        <f t="shared" ref="D119" si="1383">IF(C119&lt;RF/12,C119-RF/12,"")</f>
        <v/>
      </c>
      <c r="E119" s="41">
        <f t="shared" ref="E119" si="1384">E118*(1+C119)</f>
        <v>1699.4574090309004</v>
      </c>
      <c r="F119" s="41">
        <f t="shared" ref="F119" si="1385">MAX(F118,E119)</f>
        <v>1699.4574090309004</v>
      </c>
      <c r="G119" s="42">
        <f t="shared" ref="G119" si="1386">E119/F119-1</f>
        <v>0</v>
      </c>
      <c r="H119" s="42">
        <f t="shared" ref="H119" si="1387">IF(E119&gt;F118,0.2*(E119-F118)/F118,0)</f>
        <v>1.6140000000000039E-3</v>
      </c>
      <c r="I119" s="48">
        <f t="shared" ref="I119" si="1388">C119-H119</f>
        <v>6.4559999999999965E-3</v>
      </c>
      <c r="J119" s="42" t="str">
        <f t="shared" ref="J119" si="1389">IF(I119&lt;RF/12,I119-RF/12,"")</f>
        <v/>
      </c>
      <c r="K119" s="41">
        <f t="shared" ref="K119" si="1390">K118*(1+I119)</f>
        <v>1530.4800981749547</v>
      </c>
      <c r="L119" s="41">
        <f t="shared" ref="L119" si="1391">MAX(L118,K119)</f>
        <v>1530.4800981749547</v>
      </c>
      <c r="M119" s="42">
        <f t="shared" ref="M119" si="1392">K119/L119-1</f>
        <v>0</v>
      </c>
      <c r="N119" s="64">
        <v>5254.35</v>
      </c>
      <c r="O119" s="42">
        <f t="shared" ref="O119" si="1393">N119/N118-1</f>
        <v>3.1018764704381807E-2</v>
      </c>
      <c r="P119" s="41">
        <f t="shared" ref="P119" si="1394">P118*(1+O119)</f>
        <v>2540.9233566582384</v>
      </c>
      <c r="Q119" s="42">
        <f t="shared" ref="Q119" si="1395">I119-O119</f>
        <v>-2.4562764704381811E-2</v>
      </c>
    </row>
    <row r="120" spans="1:18" x14ac:dyDescent="0.2">
      <c r="A120" s="44">
        <v>109</v>
      </c>
      <c r="B120" s="36">
        <v>45398</v>
      </c>
      <c r="C120" s="48">
        <v>-8.09E-3</v>
      </c>
      <c r="D120" s="42">
        <f t="shared" ref="D120" si="1396">IF(C120&lt;RF/12,C120-RF/12,"")</f>
        <v>-8.9233333333333335E-3</v>
      </c>
      <c r="E120" s="41">
        <f t="shared" ref="E120" si="1397">E119*(1+C120)</f>
        <v>1685.7087985918404</v>
      </c>
      <c r="F120" s="41">
        <f t="shared" ref="F120" si="1398">MAX(F119,E120)</f>
        <v>1699.4574090309004</v>
      </c>
      <c r="G120" s="42">
        <f t="shared" ref="G120" si="1399">E120/F120-1</f>
        <v>-8.0900000000000416E-3</v>
      </c>
      <c r="H120" s="42">
        <f t="shared" ref="H120" si="1400">IF(E120&gt;F119,0.2*(E120-F119)/F119,0)</f>
        <v>0</v>
      </c>
      <c r="I120" s="48">
        <f t="shared" ref="I120" si="1401">C120-H120</f>
        <v>-8.09E-3</v>
      </c>
      <c r="J120" s="42">
        <f t="shared" ref="J120" si="1402">IF(I120&lt;RF/12,I120-RF/12,"")</f>
        <v>-8.9233333333333335E-3</v>
      </c>
      <c r="K120" s="41">
        <f t="shared" ref="K120" si="1403">K119*(1+I120)</f>
        <v>1518.0985141807193</v>
      </c>
      <c r="L120" s="41">
        <f t="shared" ref="L120" si="1404">MAX(L119,K120)</f>
        <v>1530.4800981749547</v>
      </c>
      <c r="M120" s="42">
        <f t="shared" ref="M120" si="1405">K120/L120-1</f>
        <v>-8.0900000000000416E-3</v>
      </c>
      <c r="N120" s="64">
        <v>5035.6899999999996</v>
      </c>
      <c r="O120" s="42">
        <f t="shared" ref="O120" si="1406">N120/N119-1</f>
        <v>-4.1615042774082567E-2</v>
      </c>
      <c r="P120" s="41">
        <f t="shared" ref="P120" si="1407">P119*(1+O120)</f>
        <v>2435.1827224852404</v>
      </c>
      <c r="Q120" s="42">
        <f t="shared" ref="Q120" si="1408">I120-O120</f>
        <v>3.3525042774082567E-2</v>
      </c>
    </row>
    <row r="121" spans="1:18" x14ac:dyDescent="0.2">
      <c r="A121" s="44">
        <v>110</v>
      </c>
      <c r="B121" s="36">
        <v>45428</v>
      </c>
      <c r="C121" s="48">
        <v>3.2820000000000002E-2</v>
      </c>
      <c r="D121" s="42" t="str">
        <f t="shared" ref="D121" si="1409">IF(C121&lt;RF/12,C121-RF/12,"")</f>
        <v/>
      </c>
      <c r="E121" s="41">
        <f t="shared" ref="E121" si="1410">E120*(1+C121)</f>
        <v>1741.0337613616248</v>
      </c>
      <c r="F121" s="41">
        <f t="shared" ref="F121" si="1411">MAX(F120,E121)</f>
        <v>1741.0337613616248</v>
      </c>
      <c r="G121" s="42">
        <f t="shared" ref="G121" si="1412">E121/F121-1</f>
        <v>0</v>
      </c>
      <c r="H121" s="42">
        <f t="shared" ref="H121" si="1413">IF(E121&gt;F120,0.2*(E121-F120)/F120,0)</f>
        <v>4.8928972400000183E-3</v>
      </c>
      <c r="I121" s="48">
        <f t="shared" ref="I121" si="1414">C121-H121</f>
        <v>2.7927102759999982E-2</v>
      </c>
      <c r="J121" s="42" t="str">
        <f t="shared" ref="J121" si="1415">IF(I121&lt;RF/12,I121-RF/12,"")</f>
        <v/>
      </c>
      <c r="K121" s="41">
        <f t="shared" ref="K121" si="1416">K120*(1+I121)</f>
        <v>1560.4946073860474</v>
      </c>
      <c r="L121" s="41">
        <f t="shared" ref="L121" si="1417">MAX(L120,K121)</f>
        <v>1560.4946073860474</v>
      </c>
      <c r="M121" s="42">
        <f t="shared" ref="M121" si="1418">K121/L121-1</f>
        <v>0</v>
      </c>
      <c r="N121" s="64">
        <v>5277.51</v>
      </c>
      <c r="O121" s="42">
        <f t="shared" ref="O121" si="1419">N121/N120-1</f>
        <v>4.8021224499522619E-2</v>
      </c>
      <c r="P121" s="41">
        <f t="shared" ref="P121" si="1420">P120*(1+O121)</f>
        <v>2552.1231786990629</v>
      </c>
      <c r="Q121" s="42">
        <f t="shared" ref="Q121" si="1421">I121-O121</f>
        <v>-2.0094121739522637E-2</v>
      </c>
    </row>
    <row r="122" spans="1:18" x14ac:dyDescent="0.2">
      <c r="A122" s="44">
        <v>111</v>
      </c>
      <c r="B122" s="36">
        <v>45459</v>
      </c>
      <c r="C122" s="48">
        <v>1.23E-2</v>
      </c>
      <c r="D122" s="42" t="str">
        <f t="shared" ref="D122" si="1422">IF(C122&lt;RF/12,C122-RF/12,"")</f>
        <v/>
      </c>
      <c r="E122" s="41">
        <f t="shared" ref="E122" si="1423">E121*(1+C122)</f>
        <v>1762.4484766263727</v>
      </c>
      <c r="F122" s="41">
        <f t="shared" ref="F122" si="1424">MAX(F121,E122)</f>
        <v>1762.4484766263727</v>
      </c>
      <c r="G122" s="42">
        <f t="shared" ref="G122" si="1425">E122/F122-1</f>
        <v>0</v>
      </c>
      <c r="H122" s="42">
        <f t="shared" ref="H122" si="1426">IF(E122&gt;F121,0.2*(E122-F121)/F121,0)</f>
        <v>2.4599999999999882E-3</v>
      </c>
      <c r="I122" s="48">
        <f t="shared" ref="I122" si="1427">C122-H122</f>
        <v>9.8400000000000119E-3</v>
      </c>
      <c r="J122" s="42" t="str">
        <f t="shared" ref="J122" si="1428">IF(I122&lt;RF/12,I122-RF/12,"")</f>
        <v/>
      </c>
      <c r="K122" s="41">
        <f t="shared" ref="K122" si="1429">K121*(1+I122)</f>
        <v>1575.8498743227262</v>
      </c>
      <c r="L122" s="41">
        <f t="shared" ref="L122" si="1430">MAX(L121,K122)</f>
        <v>1575.8498743227262</v>
      </c>
      <c r="M122" s="42">
        <f t="shared" ref="M122" si="1431">K122/L122-1</f>
        <v>0</v>
      </c>
      <c r="N122" s="64">
        <v>5460.48</v>
      </c>
      <c r="O122" s="42">
        <f t="shared" ref="O122" si="1432">N122/N121-1</f>
        <v>3.4669759034089864E-2</v>
      </c>
      <c r="P122" s="41">
        <f t="shared" ref="P122" si="1433">P121*(1+O122)</f>
        <v>2640.6046743298748</v>
      </c>
      <c r="Q122" s="42">
        <f t="shared" ref="Q122" si="1434">I122-O122</f>
        <v>-2.4829759034089852E-2</v>
      </c>
    </row>
    <row r="123" spans="1:18" x14ac:dyDescent="0.2">
      <c r="A123" s="44">
        <v>112</v>
      </c>
      <c r="B123" s="36">
        <v>45489</v>
      </c>
      <c r="C123" s="48">
        <v>-9.2200000000000008E-3</v>
      </c>
      <c r="D123" s="42">
        <f t="shared" ref="D123" si="1435">IF(C123&lt;RF/12,C123-RF/12,"")</f>
        <v>-1.0053333333333334E-2</v>
      </c>
      <c r="E123" s="41">
        <f t="shared" ref="E123" si="1436">E122*(1+C123)</f>
        <v>1746.1987016718774</v>
      </c>
      <c r="F123" s="41">
        <f t="shared" ref="F123" si="1437">MAX(F122,E123)</f>
        <v>1762.4484766263727</v>
      </c>
      <c r="G123" s="42">
        <f t="shared" ref="G123" si="1438">E123/F123-1</f>
        <v>-9.220000000000006E-3</v>
      </c>
      <c r="H123" s="42">
        <f t="shared" ref="H123" si="1439">IF(E123&gt;F122,0.2*(E123-F122)/F122,0)</f>
        <v>0</v>
      </c>
      <c r="I123" s="48">
        <f t="shared" ref="I123" si="1440">C123-H123</f>
        <v>-9.2200000000000008E-3</v>
      </c>
      <c r="J123" s="42">
        <f t="shared" ref="J123" si="1441">IF(I123&lt;RF/12,I123-RF/12,"")</f>
        <v>-1.0053333333333334E-2</v>
      </c>
      <c r="K123" s="41">
        <f t="shared" ref="K123" si="1442">K122*(1+I123)</f>
        <v>1561.3205384814707</v>
      </c>
      <c r="L123" s="41">
        <f t="shared" ref="L123" si="1443">MAX(L122,K123)</f>
        <v>1575.8498743227262</v>
      </c>
      <c r="M123" s="42">
        <f t="shared" ref="M123" si="1444">K123/L123-1</f>
        <v>-9.220000000000006E-3</v>
      </c>
      <c r="N123" s="64">
        <v>5522.3</v>
      </c>
      <c r="O123" s="42">
        <f t="shared" ref="O123" si="1445">N123/N122-1</f>
        <v>1.1321349038912354E-2</v>
      </c>
      <c r="P123" s="41">
        <f t="shared" ref="P123" si="1446">P122*(1+O123)</f>
        <v>2670.4998815217468</v>
      </c>
      <c r="Q123" s="42">
        <f t="shared" ref="Q123" si="1447">I123-O123</f>
        <v>-2.0541349038912353E-2</v>
      </c>
    </row>
    <row r="124" spans="1:18" x14ac:dyDescent="0.2">
      <c r="A124" s="44">
        <v>113</v>
      </c>
      <c r="B124" s="36">
        <v>45520</v>
      </c>
      <c r="C124" s="48">
        <v>-1.5630000000000002E-2</v>
      </c>
      <c r="D124" s="42">
        <f t="shared" ref="D124" si="1448">IF(C124&lt;RF/12,C124-RF/12,"")</f>
        <v>-1.6463333333333333E-2</v>
      </c>
      <c r="E124" s="41">
        <f t="shared" ref="E124" si="1449">E123*(1+C124)</f>
        <v>1718.9056159647459</v>
      </c>
      <c r="F124" s="41">
        <f t="shared" ref="F124" si="1450">MAX(F123,E124)</f>
        <v>1762.4484766263727</v>
      </c>
      <c r="G124" s="42">
        <f t="shared" ref="G124" si="1451">E124/F124-1</f>
        <v>-2.4705891400000013E-2</v>
      </c>
      <c r="H124" s="42">
        <f t="shared" ref="H124" si="1452">IF(E124&gt;F123,0.2*(E124-F123)/F123,0)</f>
        <v>0</v>
      </c>
      <c r="I124" s="48">
        <f t="shared" ref="I124" si="1453">C124-H124</f>
        <v>-1.5630000000000002E-2</v>
      </c>
      <c r="J124" s="42">
        <f t="shared" ref="J124" si="1454">IF(I124&lt;RF/12,I124-RF/12,"")</f>
        <v>-1.6463333333333333E-2</v>
      </c>
      <c r="K124" s="41">
        <f t="shared" ref="K124" si="1455">K123*(1+I124)</f>
        <v>1536.9170984650052</v>
      </c>
      <c r="L124" s="41">
        <f t="shared" ref="L124" si="1456">MAX(L123,K124)</f>
        <v>1575.8498743227262</v>
      </c>
      <c r="M124" s="42">
        <f t="shared" ref="M124" si="1457">K124/L124-1</f>
        <v>-2.4705891400000013E-2</v>
      </c>
      <c r="N124" s="64">
        <v>5648.4</v>
      </c>
      <c r="O124" s="42">
        <f t="shared" ref="O124" si="1458">N124/N123-1</f>
        <v>2.2834688445031892E-2</v>
      </c>
      <c r="P124" s="41">
        <f t="shared" ref="P124" si="1459">P123*(1+O124)</f>
        <v>2731.4799143087903</v>
      </c>
      <c r="Q124" s="42">
        <f t="shared" ref="Q124" si="1460">I124-O124</f>
        <v>-3.8464688445031897E-2</v>
      </c>
    </row>
    <row r="125" spans="1:18" x14ac:dyDescent="0.2">
      <c r="A125" s="44">
        <v>114</v>
      </c>
      <c r="B125" s="36">
        <v>45551</v>
      </c>
      <c r="C125" s="48">
        <v>-2.9929999999999998E-2</v>
      </c>
      <c r="D125" s="42">
        <f t="shared" ref="D125" si="1461">IF(C125&lt;RF/12,C125-RF/12,"")</f>
        <v>-3.076333333333333E-2</v>
      </c>
      <c r="E125" s="41">
        <f t="shared" ref="E125" si="1462">E124*(1+C125)</f>
        <v>1667.4587708789211</v>
      </c>
      <c r="F125" s="41">
        <f t="shared" ref="F125" si="1463">MAX(F124,E125)</f>
        <v>1762.4484766263727</v>
      </c>
      <c r="G125" s="42">
        <f t="shared" ref="G125" si="1464">E125/F125-1</f>
        <v>-5.3896444070398064E-2</v>
      </c>
      <c r="H125" s="42">
        <f t="shared" ref="H125" si="1465">IF(E125&gt;F124,0.2*(E125-F124)/F124,0)</f>
        <v>0</v>
      </c>
      <c r="I125" s="48">
        <f t="shared" ref="I125" si="1466">C125-H125</f>
        <v>-2.9929999999999998E-2</v>
      </c>
      <c r="J125" s="42">
        <f t="shared" ref="J125" si="1467">IF(I125&lt;RF/12,I125-RF/12,"")</f>
        <v>-3.076333333333333E-2</v>
      </c>
      <c r="K125" s="41">
        <f t="shared" ref="K125" si="1468">K124*(1+I125)</f>
        <v>1490.9171697079476</v>
      </c>
      <c r="L125" s="41">
        <f t="shared" ref="L125" si="1469">MAX(L124,K125)</f>
        <v>1575.8498743227262</v>
      </c>
      <c r="M125" s="42">
        <f t="shared" ref="M125" si="1470">K125/L125-1</f>
        <v>-5.3896444070398064E-2</v>
      </c>
      <c r="N125" s="64">
        <v>5762.48</v>
      </c>
      <c r="O125" s="42">
        <f t="shared" ref="O125" si="1471">N125/N124-1</f>
        <v>2.0196869910062976E-2</v>
      </c>
      <c r="P125" s="41">
        <f t="shared" ref="P125" si="1472">P124*(1+O125)</f>
        <v>2786.6472588000347</v>
      </c>
      <c r="Q125" s="42">
        <f t="shared" ref="Q125" si="1473">I125-O125</f>
        <v>-5.0126869910062974E-2</v>
      </c>
    </row>
    <row r="126" spans="1:18" x14ac:dyDescent="0.2">
      <c r="A126" s="44">
        <v>115</v>
      </c>
      <c r="B126" s="36">
        <v>45581</v>
      </c>
      <c r="C126" s="48">
        <v>-2.3349999999999999E-2</v>
      </c>
      <c r="D126" s="42">
        <f t="shared" ref="D126" si="1474">IF(C126&lt;RF/12,C126-RF/12,"")</f>
        <v>-2.4183333333333331E-2</v>
      </c>
      <c r="E126" s="41">
        <f t="shared" ref="E126" si="1475">E125*(1+C126)</f>
        <v>1628.5236085788983</v>
      </c>
      <c r="F126" s="41">
        <f t="shared" ref="F126" si="1476">MAX(F125,E126)</f>
        <v>1762.4484766263727</v>
      </c>
      <c r="G126" s="42">
        <f t="shared" ref="G126" si="1477">E126/F126-1</f>
        <v>-7.5987962101354278E-2</v>
      </c>
      <c r="H126" s="42">
        <f t="shared" ref="H126" si="1478">IF(E126&gt;F125,0.2*(E126-F125)/F125,0)</f>
        <v>0</v>
      </c>
      <c r="I126" s="48">
        <f t="shared" ref="I126" si="1479">C126-H126</f>
        <v>-2.3349999999999999E-2</v>
      </c>
      <c r="J126" s="42">
        <f t="shared" ref="J126" si="1480">IF(I126&lt;RF/12,I126-RF/12,"")</f>
        <v>-2.4183333333333331E-2</v>
      </c>
      <c r="K126" s="41">
        <f t="shared" ref="K126" si="1481">K125*(1+I126)</f>
        <v>1456.1042537952669</v>
      </c>
      <c r="L126" s="41">
        <f t="shared" ref="L126" si="1482">MAX(L125,K126)</f>
        <v>1575.8498743227262</v>
      </c>
      <c r="M126" s="42">
        <f t="shared" ref="M126" si="1483">K126/L126-1</f>
        <v>-7.5987962101354389E-2</v>
      </c>
      <c r="N126" s="64">
        <v>5705.45</v>
      </c>
      <c r="O126" s="42">
        <f t="shared" ref="O126" si="1484">N126/N125-1</f>
        <v>-9.8967805528175079E-3</v>
      </c>
      <c r="P126" s="41">
        <f t="shared" ref="P126" si="1485">P125*(1+O126)</f>
        <v>2759.0684224015804</v>
      </c>
      <c r="Q126" s="42">
        <f t="shared" ref="Q126" si="1486">I126-O126</f>
        <v>-1.3453219447182491E-2</v>
      </c>
    </row>
    <row r="127" spans="1:18" x14ac:dyDescent="0.2">
      <c r="A127" s="44">
        <v>116</v>
      </c>
      <c r="B127" s="36">
        <v>45612</v>
      </c>
      <c r="C127" s="48">
        <v>3.9370000000000002E-2</v>
      </c>
      <c r="D127" s="42" t="str">
        <f t="shared" ref="D127" si="1487">IF(C127&lt;RF/12,C127-RF/12,"")</f>
        <v/>
      </c>
      <c r="E127" s="41">
        <f t="shared" ref="E127" si="1488">E126*(1+C127)</f>
        <v>1692.6385830486495</v>
      </c>
      <c r="F127" s="41">
        <f t="shared" ref="F127" si="1489">MAX(F126,E127)</f>
        <v>1762.4484766263727</v>
      </c>
      <c r="G127" s="42">
        <f t="shared" ref="G127" si="1490">E127/F127-1</f>
        <v>-3.9609608169284605E-2</v>
      </c>
      <c r="H127" s="42">
        <f t="shared" ref="H127" si="1491">IF(E127&gt;F126,0.2*(E127-F126)/F126,0)</f>
        <v>0</v>
      </c>
      <c r="I127" s="48">
        <f t="shared" ref="I127" si="1492">C127-H127</f>
        <v>3.9370000000000002E-2</v>
      </c>
      <c r="J127" s="42" t="str">
        <f t="shared" ref="J127" si="1493">IF(I127&lt;RF/12,I127-RF/12,"")</f>
        <v/>
      </c>
      <c r="K127" s="41">
        <f t="shared" ref="K127" si="1494">K126*(1+I127)</f>
        <v>1513.4310782671864</v>
      </c>
      <c r="L127" s="41">
        <f t="shared" ref="L127" si="1495">MAX(L126,K127)</f>
        <v>1575.8498743227262</v>
      </c>
      <c r="M127" s="42">
        <f t="shared" ref="M127" si="1496">K127/L127-1</f>
        <v>-3.9609608169284716E-2</v>
      </c>
      <c r="N127" s="64">
        <v>6032.38</v>
      </c>
      <c r="O127" s="42">
        <f t="shared" ref="O127" si="1497">N127/N126-1</f>
        <v>5.7301352215863854E-2</v>
      </c>
      <c r="P127" s="41">
        <f t="shared" ref="P127" si="1498">P126*(1+O127)</f>
        <v>2917.1667738612814</v>
      </c>
      <c r="Q127" s="42">
        <f t="shared" ref="Q127" si="1499">I127-O127</f>
        <v>-1.7931352215863852E-2</v>
      </c>
    </row>
    <row r="128" spans="1:18" x14ac:dyDescent="0.2">
      <c r="A128" s="44">
        <v>117</v>
      </c>
      <c r="B128" s="36">
        <v>45642</v>
      </c>
      <c r="C128" s="48">
        <v>-1.932E-2</v>
      </c>
      <c r="D128" s="42">
        <f t="shared" ref="D128" si="1500">IF(C128&lt;RF/12,C128-RF/12,"")</f>
        <v>-2.0153333333333332E-2</v>
      </c>
      <c r="E128" s="41">
        <f t="shared" ref="E128" si="1501">E127*(1+C128)</f>
        <v>1659.9368056241497</v>
      </c>
      <c r="F128" s="41">
        <f t="shared" ref="F128" si="1502">MAX(F127,E128)</f>
        <v>1762.4484766263727</v>
      </c>
      <c r="G128" s="42">
        <f t="shared" ref="G128" si="1503">E128/F128-1</f>
        <v>-5.8164350539454013E-2</v>
      </c>
      <c r="H128" s="42">
        <f t="shared" ref="H128" si="1504">IF(E128&gt;F127,0.2*(E128-F127)/F127,0)</f>
        <v>0</v>
      </c>
      <c r="I128" s="48">
        <f t="shared" ref="I128" si="1505">C128-H128</f>
        <v>-1.932E-2</v>
      </c>
      <c r="J128" s="42">
        <f t="shared" ref="J128" si="1506">IF(I128&lt;RF/12,I128-RF/12,"")</f>
        <v>-2.0153333333333332E-2</v>
      </c>
      <c r="K128" s="41">
        <f t="shared" ref="K128" si="1507">K127*(1+I128)</f>
        <v>1484.1915898350644</v>
      </c>
      <c r="L128" s="41">
        <f t="shared" ref="L128" si="1508">MAX(L127,K128)</f>
        <v>1575.8498743227262</v>
      </c>
      <c r="M128" s="42">
        <f t="shared" ref="M128" si="1509">K128/L128-1</f>
        <v>-5.8164350539454124E-2</v>
      </c>
      <c r="N128" s="64">
        <v>5881.63</v>
      </c>
      <c r="O128" s="42">
        <f t="shared" ref="O128" si="1510">N128/N127-1</f>
        <v>-2.4990136563014964E-2</v>
      </c>
      <c r="P128" s="41">
        <f t="shared" ref="P128" si="1511">P127*(1+O128)</f>
        <v>2844.2663778053984</v>
      </c>
      <c r="Q128" s="42">
        <f t="shared" ref="Q128" si="1512">I128-O128</f>
        <v>5.6701365630149637E-3</v>
      </c>
      <c r="R128" s="65">
        <f>K128/K116-1</f>
        <v>-9.88820933800727E-3</v>
      </c>
    </row>
    <row r="129" spans="1:18" x14ac:dyDescent="0.2">
      <c r="A129" s="44">
        <v>118</v>
      </c>
      <c r="B129" s="36">
        <v>45673</v>
      </c>
      <c r="C129" s="48">
        <v>-1.3699999999999999E-3</v>
      </c>
      <c r="D129" s="42">
        <f t="shared" ref="D129" si="1513">IF(C129&lt;RF/12,C129-RF/12,"")</f>
        <v>-2.2033333333333332E-3</v>
      </c>
      <c r="E129" s="41">
        <f t="shared" ref="E129" si="1514">E128*(1+C129)</f>
        <v>1657.6626922004446</v>
      </c>
      <c r="F129" s="41">
        <f t="shared" ref="F129" si="1515">MAX(F128,E129)</f>
        <v>1762.4484766263727</v>
      </c>
      <c r="G129" s="42">
        <f t="shared" ref="G129" si="1516">E129/F129-1</f>
        <v>-5.9454665379214955E-2</v>
      </c>
      <c r="H129" s="42">
        <f t="shared" ref="H129" si="1517">IF(E129&gt;F128,0.2*(E129-F128)/F128,0)</f>
        <v>0</v>
      </c>
      <c r="I129" s="48">
        <f t="shared" ref="I129" si="1518">C129-H129</f>
        <v>-1.3699999999999999E-3</v>
      </c>
      <c r="J129" s="42">
        <f t="shared" ref="J129" si="1519">IF(I129&lt;RF/12,I129-RF/12,"")</f>
        <v>-2.2033333333333332E-3</v>
      </c>
      <c r="K129" s="41">
        <f t="shared" ref="K129" si="1520">K128*(1+I129)</f>
        <v>1482.1582473569904</v>
      </c>
      <c r="L129" s="41">
        <f t="shared" ref="L129" si="1521">MAX(L128,K129)</f>
        <v>1575.8498743227262</v>
      </c>
      <c r="M129" s="42">
        <f t="shared" ref="M129" si="1522">K129/L129-1</f>
        <v>-5.9454665379215066E-2</v>
      </c>
      <c r="N129" s="64">
        <v>6040.53</v>
      </c>
      <c r="O129" s="42">
        <f t="shared" ref="O129" si="1523">N129/N128-1</f>
        <v>2.7016320305765618E-2</v>
      </c>
      <c r="P129" s="41">
        <f t="shared" ref="P129" si="1524">P128*(1+O129)</f>
        <v>2921.1079893031088</v>
      </c>
      <c r="Q129" s="42">
        <f t="shared" ref="Q129" si="1525">I129-O129</f>
        <v>-2.8386320305765617E-2</v>
      </c>
    </row>
    <row r="130" spans="1:18" x14ac:dyDescent="0.2">
      <c r="A130" s="44">
        <v>119</v>
      </c>
      <c r="B130" s="36">
        <v>45704</v>
      </c>
      <c r="C130" s="48">
        <v>-5.5799999999999999E-3</v>
      </c>
      <c r="D130" s="42">
        <f t="shared" ref="D130" si="1526">IF(C130&lt;RF/12,C130-RF/12,"")</f>
        <v>-6.4133333333333334E-3</v>
      </c>
      <c r="E130" s="41">
        <f t="shared" ref="E130" si="1527">E129*(1+C130)</f>
        <v>1648.4129343779659</v>
      </c>
      <c r="F130" s="41">
        <f t="shared" ref="F130" si="1528">MAX(F129,E130)</f>
        <v>1762.4484766263727</v>
      </c>
      <c r="G130" s="42">
        <f t="shared" ref="G130" si="1529">E130/F130-1</f>
        <v>-6.4702908346399024E-2</v>
      </c>
      <c r="H130" s="42">
        <f t="shared" ref="H130" si="1530">IF(E130&gt;F129,0.2*(E130-F129)/F129,0)</f>
        <v>0</v>
      </c>
      <c r="I130" s="48">
        <f t="shared" ref="I130" si="1531">C130-H130</f>
        <v>-5.5799999999999999E-3</v>
      </c>
      <c r="J130" s="42">
        <f t="shared" ref="J130" si="1532">IF(I130&lt;RF/12,I130-RF/12,"")</f>
        <v>-6.4133333333333334E-3</v>
      </c>
      <c r="K130" s="41">
        <f t="shared" ref="K130" si="1533">K129*(1+I130)</f>
        <v>1473.8878043367383</v>
      </c>
      <c r="L130" s="41">
        <f t="shared" ref="L130" si="1534">MAX(L129,K130)</f>
        <v>1575.8498743227262</v>
      </c>
      <c r="M130" s="42">
        <f t="shared" ref="M130" si="1535">K130/L130-1</f>
        <v>-6.4702908346399135E-2</v>
      </c>
      <c r="N130" s="64">
        <v>5954.5</v>
      </c>
      <c r="O130" s="42">
        <f t="shared" ref="O130" si="1536">N130/N129-1</f>
        <v>-1.4242127760312417E-2</v>
      </c>
      <c r="P130" s="41">
        <f t="shared" ref="P130" si="1537">P129*(1+O130)</f>
        <v>2879.5051961177846</v>
      </c>
      <c r="Q130" s="42">
        <f t="shared" ref="Q130" si="1538">I130-O130</f>
        <v>8.6621277603124176E-3</v>
      </c>
    </row>
    <row r="131" spans="1:18" x14ac:dyDescent="0.2">
      <c r="A131" s="44">
        <v>120</v>
      </c>
      <c r="B131" s="36">
        <v>45732</v>
      </c>
      <c r="C131" s="48">
        <v>-3.4930000000000003E-2</v>
      </c>
      <c r="D131" s="42">
        <f t="shared" ref="D131" si="1539">IF(C131&lt;RF/12,C131-RF/12,"")</f>
        <v>-3.5763333333333334E-2</v>
      </c>
      <c r="E131" s="41">
        <f t="shared" ref="E131" si="1540">E130*(1+C131)</f>
        <v>1590.8338705801436</v>
      </c>
      <c r="F131" s="41">
        <f t="shared" ref="F131" si="1541">MAX(F130,E131)</f>
        <v>1762.4484766263727</v>
      </c>
      <c r="G131" s="42">
        <f t="shared" ref="G131" si="1542">E131/F131-1</f>
        <v>-9.7372835757859266E-2</v>
      </c>
      <c r="H131" s="42">
        <f t="shared" ref="H131" si="1543">IF(E131&gt;F130,0.2*(E131-F130)/F130,0)</f>
        <v>0</v>
      </c>
      <c r="I131" s="48">
        <f t="shared" ref="I131" si="1544">C131-H131</f>
        <v>-3.4930000000000003E-2</v>
      </c>
      <c r="J131" s="42">
        <f t="shared" ref="J131" si="1545">IF(I131&lt;RF/12,I131-RF/12,"")</f>
        <v>-3.5763333333333334E-2</v>
      </c>
      <c r="K131" s="41">
        <f t="shared" ref="K131" si="1546">K130*(1+I131)</f>
        <v>1422.404903331256</v>
      </c>
      <c r="L131" s="41">
        <f t="shared" ref="L131" si="1547">MAX(L130,K131)</f>
        <v>1575.8498743227262</v>
      </c>
      <c r="M131" s="42">
        <f t="shared" ref="M131" si="1548">K131/L131-1</f>
        <v>-9.7372835757859377E-2</v>
      </c>
      <c r="N131" s="64">
        <v>5611.85</v>
      </c>
      <c r="O131" s="42">
        <f t="shared" ref="O131" si="1549">N131/N130-1</f>
        <v>-5.7544714081786852E-2</v>
      </c>
      <c r="P131" s="41">
        <f t="shared" ref="P131" si="1550">P130*(1+O131)</f>
        <v>2713.8048929101669</v>
      </c>
      <c r="Q131" s="42">
        <f t="shared" ref="Q131" si="1551">I131-O131</f>
        <v>2.2614714081786849E-2</v>
      </c>
    </row>
    <row r="132" spans="1:18" x14ac:dyDescent="0.2">
      <c r="A132" s="44">
        <v>121</v>
      </c>
      <c r="B132" s="36">
        <v>45763</v>
      </c>
      <c r="C132" s="48">
        <v>-6.0830000000000002E-2</v>
      </c>
      <c r="D132" s="42">
        <f t="shared" ref="D132" si="1552">IF(C132&lt;RF/12,C132-RF/12,"")</f>
        <v>-6.1663333333333334E-2</v>
      </c>
      <c r="E132" s="41">
        <f t="shared" ref="E132" si="1553">E131*(1+C132)</f>
        <v>1494.0634462327534</v>
      </c>
      <c r="F132" s="41">
        <f t="shared" ref="F132" si="1554">MAX(F131,E132)</f>
        <v>1762.4484766263727</v>
      </c>
      <c r="G132" s="42">
        <f t="shared" ref="G132" si="1555">E132/F132-1</f>
        <v>-0.1522796461587087</v>
      </c>
      <c r="H132" s="42">
        <f t="shared" ref="H132" si="1556">IF(E132&gt;F131,0.2*(E132-F131)/F131,0)</f>
        <v>0</v>
      </c>
      <c r="I132" s="48">
        <f t="shared" ref="I132" si="1557">C132-H132</f>
        <v>-6.0830000000000002E-2</v>
      </c>
      <c r="J132" s="42">
        <f t="shared" ref="J132" si="1558">IF(I132&lt;RF/12,I132-RF/12,"")</f>
        <v>-6.1663333333333334E-2</v>
      </c>
      <c r="K132" s="41">
        <f t="shared" ref="K132" si="1559">K131*(1+I132)</f>
        <v>1335.8800130616157</v>
      </c>
      <c r="L132" s="41">
        <f t="shared" ref="L132" si="1560">MAX(L131,K132)</f>
        <v>1575.8498743227262</v>
      </c>
      <c r="M132" s="42">
        <f t="shared" ref="M132" si="1561">K132/L132-1</f>
        <v>-0.15227964615870881</v>
      </c>
      <c r="N132" s="64">
        <v>5569.06</v>
      </c>
      <c r="O132" s="42">
        <f t="shared" ref="O132" si="1562">N132/N131-1</f>
        <v>-7.6249365182604611E-3</v>
      </c>
      <c r="P132" s="41">
        <f t="shared" ref="P132" si="1563">P131*(1+O132)</f>
        <v>2693.1123028787824</v>
      </c>
      <c r="Q132" s="42">
        <f t="shared" ref="Q132" si="1564">I132-O132</f>
        <v>-5.3205063481739541E-2</v>
      </c>
    </row>
    <row r="133" spans="1:18" x14ac:dyDescent="0.2">
      <c r="A133" s="44">
        <v>122</v>
      </c>
      <c r="B133" s="36">
        <v>45793</v>
      </c>
      <c r="C133" s="48">
        <v>1.426E-2</v>
      </c>
      <c r="D133" s="42" t="str">
        <f t="shared" ref="D133" si="1565">IF(C133&lt;RF/12,C133-RF/12,"")</f>
        <v/>
      </c>
      <c r="E133" s="41">
        <f t="shared" ref="E133" si="1566">E132*(1+C133)</f>
        <v>1515.3687909760324</v>
      </c>
      <c r="F133" s="41">
        <f t="shared" ref="F133" si="1567">MAX(F132,E133)</f>
        <v>1762.4484766263727</v>
      </c>
      <c r="G133" s="42">
        <f t="shared" ref="G133" si="1568">E133/F133-1</f>
        <v>-0.14019115391293191</v>
      </c>
      <c r="H133" s="42">
        <f t="shared" ref="H133" si="1569">IF(E133&gt;F132,0.2*(E133-F132)/F132,0)</f>
        <v>0</v>
      </c>
      <c r="I133" s="48">
        <f t="shared" ref="I133" si="1570">C133-H133</f>
        <v>1.426E-2</v>
      </c>
      <c r="J133" s="42" t="str">
        <f t="shared" ref="J133" si="1571">IF(I133&lt;RF/12,I133-RF/12,"")</f>
        <v/>
      </c>
      <c r="K133" s="41">
        <f t="shared" ref="K133" si="1572">K132*(1+I133)</f>
        <v>1354.9296620478742</v>
      </c>
      <c r="L133" s="41">
        <f t="shared" ref="L133" si="1573">MAX(L132,K133)</f>
        <v>1575.8498743227262</v>
      </c>
      <c r="M133" s="42">
        <f t="shared" ref="M133" si="1574">K133/L133-1</f>
        <v>-0.14019115391293213</v>
      </c>
      <c r="N133" s="64">
        <v>5911.69</v>
      </c>
      <c r="O133" s="42">
        <f t="shared" ref="O133" si="1575">N133/N132-1</f>
        <v>6.1523847830692979E-2</v>
      </c>
      <c r="P133" s="41">
        <f t="shared" ref="P133" si="1576">P132*(1+O133)</f>
        <v>2858.8029343920639</v>
      </c>
      <c r="Q133" s="42">
        <f t="shared" ref="Q133" si="1577">I133-O133</f>
        <v>-4.7263847830692977E-2</v>
      </c>
    </row>
    <row r="134" spans="1:18" x14ac:dyDescent="0.2">
      <c r="A134" s="44">
        <v>123</v>
      </c>
      <c r="B134" s="36">
        <v>45824</v>
      </c>
      <c r="C134" s="48"/>
      <c r="D134" s="42"/>
      <c r="E134" s="41"/>
      <c r="F134" s="41"/>
      <c r="G134" s="42"/>
      <c r="H134" s="42"/>
      <c r="I134" s="48"/>
      <c r="J134" s="42"/>
      <c r="K134" s="41"/>
      <c r="L134" s="41"/>
      <c r="M134" s="42"/>
      <c r="N134" s="64"/>
      <c r="O134" s="42"/>
      <c r="P134" s="41"/>
      <c r="Q134" s="42"/>
    </row>
    <row r="135" spans="1:18" x14ac:dyDescent="0.2">
      <c r="A135" s="44">
        <v>124</v>
      </c>
      <c r="B135" s="36">
        <v>45854</v>
      </c>
      <c r="C135" s="48"/>
      <c r="D135" s="42"/>
      <c r="E135" s="41"/>
      <c r="F135" s="41"/>
      <c r="G135" s="42"/>
      <c r="H135" s="42"/>
      <c r="I135" s="48"/>
      <c r="J135" s="42"/>
      <c r="K135" s="41"/>
      <c r="L135" s="41"/>
      <c r="M135" s="42"/>
      <c r="N135" s="64"/>
      <c r="O135" s="42"/>
      <c r="P135" s="41"/>
      <c r="Q135" s="42"/>
    </row>
    <row r="136" spans="1:18" x14ac:dyDescent="0.2">
      <c r="A136" s="44">
        <v>125</v>
      </c>
      <c r="B136" s="36">
        <v>45885</v>
      </c>
      <c r="C136" s="48"/>
      <c r="D136" s="42"/>
      <c r="E136" s="41"/>
      <c r="F136" s="41"/>
      <c r="G136" s="42"/>
      <c r="H136" s="42"/>
      <c r="I136" s="48"/>
      <c r="J136" s="42"/>
      <c r="K136" s="41"/>
      <c r="L136" s="41"/>
      <c r="M136" s="42"/>
      <c r="N136" s="64"/>
      <c r="O136" s="42"/>
      <c r="P136" s="41"/>
      <c r="Q136" s="42"/>
    </row>
    <row r="137" spans="1:18" x14ac:dyDescent="0.2">
      <c r="A137" s="44">
        <v>126</v>
      </c>
      <c r="B137" s="36">
        <v>45916</v>
      </c>
      <c r="C137" s="48"/>
      <c r="D137" s="42"/>
      <c r="E137" s="41"/>
      <c r="F137" s="41"/>
      <c r="G137" s="42"/>
      <c r="H137" s="42"/>
      <c r="I137" s="48"/>
      <c r="J137" s="42"/>
      <c r="K137" s="41"/>
      <c r="L137" s="41"/>
      <c r="M137" s="42"/>
      <c r="N137" s="64"/>
      <c r="O137" s="42"/>
      <c r="P137" s="41"/>
      <c r="Q137" s="42"/>
    </row>
    <row r="138" spans="1:18" x14ac:dyDescent="0.2">
      <c r="A138" s="44">
        <v>127</v>
      </c>
      <c r="B138" s="36">
        <v>45946</v>
      </c>
      <c r="C138" s="48"/>
      <c r="D138" s="42"/>
      <c r="E138" s="41"/>
      <c r="F138" s="41"/>
      <c r="G138" s="42"/>
      <c r="H138" s="42"/>
      <c r="I138" s="48"/>
      <c r="J138" s="42"/>
      <c r="K138" s="41"/>
      <c r="L138" s="41"/>
      <c r="M138" s="42"/>
      <c r="N138" s="64"/>
      <c r="O138" s="42"/>
      <c r="P138" s="41"/>
      <c r="Q138" s="42"/>
      <c r="R138" s="16"/>
    </row>
    <row r="139" spans="1:18" x14ac:dyDescent="0.2">
      <c r="A139" s="44">
        <v>128</v>
      </c>
      <c r="B139" s="36">
        <v>45977</v>
      </c>
      <c r="C139" s="48"/>
      <c r="D139" s="42"/>
      <c r="E139" s="41"/>
      <c r="F139" s="41"/>
      <c r="G139" s="42"/>
      <c r="H139" s="42"/>
      <c r="I139" s="48"/>
      <c r="J139" s="42"/>
      <c r="K139" s="41"/>
      <c r="L139" s="41"/>
      <c r="M139" s="42"/>
      <c r="N139" s="64"/>
      <c r="O139" s="42"/>
      <c r="P139" s="41"/>
      <c r="Q139" s="42"/>
    </row>
    <row r="140" spans="1:18" x14ac:dyDescent="0.2">
      <c r="A140" s="44">
        <v>129</v>
      </c>
      <c r="B140" s="36">
        <v>46007</v>
      </c>
      <c r="C140" s="48"/>
      <c r="D140" s="42"/>
      <c r="E140" s="41"/>
      <c r="F140" s="41"/>
      <c r="G140" s="42"/>
      <c r="H140" s="42"/>
      <c r="I140" s="48"/>
      <c r="J140" s="42"/>
      <c r="K140" s="41"/>
      <c r="L140" s="41"/>
      <c r="M140" s="42"/>
      <c r="N140" s="64"/>
      <c r="O140" s="42"/>
      <c r="P140" s="41"/>
      <c r="Q140" s="42"/>
    </row>
    <row r="141" spans="1:18" x14ac:dyDescent="0.2">
      <c r="A141" s="5"/>
      <c r="N141" s="7"/>
      <c r="O141" s="10"/>
      <c r="P141" s="7"/>
    </row>
    <row r="142" spans="1:18" x14ac:dyDescent="0.2">
      <c r="A142" s="5"/>
      <c r="B142" s="5" t="s">
        <v>60</v>
      </c>
      <c r="C142" s="8"/>
      <c r="D142" s="8"/>
      <c r="E142" s="8"/>
      <c r="F142" s="8"/>
      <c r="G142" s="8"/>
      <c r="H142" s="17"/>
      <c r="I142" s="11"/>
      <c r="J142" s="12"/>
      <c r="K142" s="9"/>
      <c r="L142" s="7"/>
      <c r="M142" s="14"/>
      <c r="N142" s="7"/>
      <c r="O142" s="10"/>
      <c r="P142" s="7"/>
    </row>
    <row r="143" spans="1:18" x14ac:dyDescent="0.2">
      <c r="A143" s="5"/>
      <c r="B143" s="8" t="s">
        <v>2</v>
      </c>
      <c r="C143" s="8"/>
      <c r="D143" s="8"/>
      <c r="E143" s="8"/>
      <c r="F143" s="8"/>
      <c r="G143" s="18">
        <v>0.01</v>
      </c>
      <c r="H143" s="17"/>
      <c r="I143" s="11"/>
      <c r="J143" s="12"/>
      <c r="K143" s="9"/>
      <c r="L143" s="22"/>
      <c r="M143" s="14"/>
      <c r="N143" s="7"/>
      <c r="O143" s="10"/>
      <c r="P143" s="7"/>
    </row>
    <row r="144" spans="1:18" x14ac:dyDescent="0.2">
      <c r="A144" s="5"/>
      <c r="B144" s="8" t="s">
        <v>22</v>
      </c>
      <c r="C144" s="8"/>
      <c r="D144" s="8"/>
      <c r="E144" s="8"/>
      <c r="F144" s="8"/>
      <c r="G144" s="50">
        <f>A133</f>
        <v>122</v>
      </c>
      <c r="H144" s="17" t="s">
        <v>59</v>
      </c>
      <c r="I144" s="11"/>
      <c r="J144" s="12"/>
      <c r="K144" s="9"/>
      <c r="L144" s="7"/>
      <c r="M144" s="14"/>
      <c r="N144" s="7"/>
      <c r="O144" s="10"/>
      <c r="P144" s="7"/>
    </row>
    <row r="145" spans="1:16" x14ac:dyDescent="0.2">
      <c r="A145" s="5"/>
      <c r="B145" s="8" t="s">
        <v>11</v>
      </c>
      <c r="C145" s="8"/>
      <c r="D145" s="8"/>
      <c r="E145" s="8"/>
      <c r="F145" s="8"/>
      <c r="G145" s="7">
        <f ca="1">INDIRECT(ADDRESS(NR+11,16))/P11-1</f>
        <v>1.858802934392064</v>
      </c>
      <c r="H145" s="17"/>
      <c r="I145" s="11"/>
      <c r="J145" s="12"/>
      <c r="K145" s="9"/>
      <c r="L145" s="7"/>
      <c r="M145" s="14"/>
      <c r="N145" s="7"/>
      <c r="O145" s="10"/>
      <c r="P145" s="7"/>
    </row>
    <row r="146" spans="1:16" x14ac:dyDescent="0.2">
      <c r="A146" s="5"/>
      <c r="B146" s="8" t="s">
        <v>12</v>
      </c>
      <c r="C146" s="8"/>
      <c r="D146" s="8"/>
      <c r="E146" s="8"/>
      <c r="F146" s="8"/>
      <c r="G146" s="7">
        <f ca="1">(POWER(INDIRECT(ADDRESS(NR+11,16))/1000,12/NR)-1)</f>
        <v>0.10884432707763958</v>
      </c>
      <c r="H146" s="17"/>
      <c r="I146" s="11"/>
      <c r="J146" s="12"/>
      <c r="K146" s="9"/>
      <c r="L146" s="19"/>
      <c r="M146" s="14"/>
      <c r="N146" s="7"/>
      <c r="O146" s="10"/>
      <c r="P146" s="7"/>
    </row>
    <row r="147" spans="1:16" x14ac:dyDescent="0.2">
      <c r="A147" s="5"/>
      <c r="H147" s="17"/>
      <c r="I147" s="11"/>
      <c r="J147" s="12"/>
      <c r="K147" s="9"/>
      <c r="L147" s="19"/>
      <c r="M147" s="14"/>
      <c r="N147" s="7"/>
      <c r="O147" s="10"/>
      <c r="P147" s="7"/>
    </row>
    <row r="148" spans="1:16" x14ac:dyDescent="0.2">
      <c r="A148" s="5"/>
      <c r="B148" s="1"/>
      <c r="G148" s="1" t="s">
        <v>64</v>
      </c>
      <c r="H148" s="17"/>
      <c r="I148" s="1" t="s">
        <v>65</v>
      </c>
      <c r="J148" s="12"/>
      <c r="K148" s="9"/>
      <c r="L148" s="8"/>
      <c r="M148" s="14"/>
      <c r="N148" s="7"/>
      <c r="O148" s="10"/>
      <c r="P148" s="7"/>
    </row>
    <row r="149" spans="1:16" x14ac:dyDescent="0.2">
      <c r="A149" s="5"/>
      <c r="B149" s="8" t="s">
        <v>3</v>
      </c>
      <c r="C149" s="8"/>
      <c r="D149" s="8"/>
      <c r="E149" s="8"/>
      <c r="F149" s="19"/>
      <c r="G149" s="19">
        <f ca="1">SUMIF(OFFSET(C12,0,0,NR,1),"&gt;0")</f>
        <v>1.7539399999999998</v>
      </c>
      <c r="H149" s="17"/>
      <c r="I149" s="19">
        <f ca="1">SUMIF(OFFSET(I12,0,0,NR,1),"&gt;0")</f>
        <v>1.6394102551489986</v>
      </c>
      <c r="J149" s="12"/>
      <c r="K149" s="9"/>
      <c r="L149" s="8"/>
      <c r="M149" s="14"/>
      <c r="N149" s="7"/>
      <c r="O149" s="10"/>
      <c r="P149" s="7"/>
    </row>
    <row r="150" spans="1:16" x14ac:dyDescent="0.2">
      <c r="A150" s="5"/>
      <c r="B150" s="8" t="s">
        <v>4</v>
      </c>
      <c r="C150" s="8"/>
      <c r="D150" s="8"/>
      <c r="E150" s="8"/>
      <c r="F150" s="19"/>
      <c r="G150" s="7">
        <f ca="1">SUMIF(OFFSET(C12,0,0,NR,1),"&lt;0")</f>
        <v>-1.27881</v>
      </c>
      <c r="H150" s="17"/>
      <c r="I150" s="7">
        <f ca="1">SUMIF(OFFSET(I12,0,0,NR,1),"&lt;0")</f>
        <v>-1.27881</v>
      </c>
      <c r="J150" s="12"/>
      <c r="K150" s="9"/>
      <c r="L150" s="19"/>
      <c r="M150" s="14"/>
      <c r="N150" s="7"/>
      <c r="O150" s="10"/>
      <c r="P150" s="7"/>
    </row>
    <row r="151" spans="1:16" x14ac:dyDescent="0.2">
      <c r="A151" s="5"/>
      <c r="B151" s="8" t="s">
        <v>5</v>
      </c>
      <c r="C151" s="8"/>
      <c r="D151" s="8"/>
      <c r="E151" s="8"/>
      <c r="F151" s="19"/>
      <c r="G151" s="7">
        <f ca="1">$G$149+$G$150</f>
        <v>0.47512999999999983</v>
      </c>
      <c r="H151" s="17"/>
      <c r="I151" s="7">
        <f ca="1">$I$149+$I$150</f>
        <v>0.36060025514899863</v>
      </c>
      <c r="J151" s="12"/>
      <c r="K151" s="9"/>
      <c r="L151" s="19"/>
      <c r="M151" s="14"/>
      <c r="N151" s="7"/>
      <c r="O151" s="10"/>
      <c r="P151" s="7"/>
    </row>
    <row r="152" spans="1:16" x14ac:dyDescent="0.2">
      <c r="A152" s="5"/>
      <c r="B152" s="8" t="s">
        <v>70</v>
      </c>
      <c r="C152" s="8"/>
      <c r="D152" s="8"/>
      <c r="E152" s="8"/>
      <c r="F152" s="20"/>
      <c r="G152" s="60">
        <f ca="1">INDIRECT(ADDRESS(NR+11,5))</f>
        <v>1515.3687909760324</v>
      </c>
      <c r="I152" s="60">
        <f ca="1">INDIRECT(ADDRESS(NR+11,11))</f>
        <v>1354.9296620478742</v>
      </c>
      <c r="J152" s="12"/>
      <c r="K152" s="9"/>
      <c r="L152" s="7"/>
      <c r="M152" s="14"/>
      <c r="N152" s="7"/>
      <c r="O152" s="10"/>
      <c r="P152" s="7"/>
    </row>
    <row r="153" spans="1:16" x14ac:dyDescent="0.2">
      <c r="A153" s="5"/>
      <c r="B153" s="8" t="s">
        <v>6</v>
      </c>
      <c r="C153" s="8"/>
      <c r="D153" s="8"/>
      <c r="E153" s="8"/>
      <c r="F153" s="21"/>
      <c r="G153" s="7">
        <f ca="1">($G$152/1000-1)</f>
        <v>0.5153687909760325</v>
      </c>
      <c r="I153" s="7">
        <f ca="1">($I$152/1000-1)</f>
        <v>0.35492966204787413</v>
      </c>
      <c r="J153" s="12"/>
      <c r="K153" s="9"/>
      <c r="L153" s="10"/>
      <c r="M153" s="14"/>
      <c r="N153" s="7"/>
      <c r="O153" s="10"/>
      <c r="P153" s="7"/>
    </row>
    <row r="154" spans="1:16" x14ac:dyDescent="0.2">
      <c r="A154" s="5"/>
      <c r="B154" s="2" t="s">
        <v>63</v>
      </c>
      <c r="G154" s="7">
        <f ca="1">INDIRECT(ADDRESS(NR+11,5))/$E$128-1</f>
        <v>-8.7092480965718755E-2</v>
      </c>
      <c r="I154" s="7">
        <f ca="1">INDIRECT(ADDRESS(NR+11,11))/$K$128-1</f>
        <v>-8.7092480965718755E-2</v>
      </c>
      <c r="J154" s="11" t="s">
        <v>84</v>
      </c>
      <c r="K154" s="9"/>
      <c r="L154" s="19"/>
      <c r="M154" s="14"/>
      <c r="N154" s="7"/>
      <c r="O154" s="10"/>
      <c r="P154" s="7"/>
    </row>
    <row r="155" spans="1:16" x14ac:dyDescent="0.2">
      <c r="A155" s="5"/>
      <c r="B155" s="2" t="s">
        <v>71</v>
      </c>
      <c r="G155" s="7">
        <f ca="1">INDIRECT(ADDRESS(NR+11,5))/INDIRECT(ADDRESS(NR-1,5))-1</f>
        <v>-0.12961550510606101</v>
      </c>
      <c r="I155" s="7">
        <f ca="1">INDIRECT(ADDRESS(NR+11,11))/INDIRECT(ADDRESS(NR-1,11))-1</f>
        <v>-0.1317306348674353</v>
      </c>
      <c r="J155" s="12"/>
      <c r="K155" s="9"/>
      <c r="L155" s="7"/>
      <c r="M155" s="14"/>
      <c r="N155" s="7"/>
      <c r="O155" s="10"/>
      <c r="P155" s="7"/>
    </row>
    <row r="156" spans="1:16" x14ac:dyDescent="0.2">
      <c r="A156" s="5"/>
      <c r="B156" s="8" t="s">
        <v>73</v>
      </c>
      <c r="C156" s="8"/>
      <c r="D156" s="8"/>
      <c r="E156" s="8"/>
      <c r="F156" s="8"/>
      <c r="G156" s="25">
        <f ca="1">-$G$149/$G$150</f>
        <v>1.3715407292717448</v>
      </c>
      <c r="I156" s="25">
        <f ca="1">-$I$149/$I$150</f>
        <v>1.2819811036424478</v>
      </c>
      <c r="J156" s="12"/>
      <c r="K156" s="9"/>
      <c r="L156" s="22"/>
      <c r="M156" s="14"/>
      <c r="N156" s="7"/>
      <c r="O156" s="10"/>
      <c r="P156" s="7"/>
    </row>
    <row r="157" spans="1:16" x14ac:dyDescent="0.2">
      <c r="A157" s="5"/>
      <c r="B157" s="2" t="s">
        <v>82</v>
      </c>
      <c r="G157" s="7">
        <f ca="1">$G$152/1000-1</f>
        <v>0.5153687909760325</v>
      </c>
      <c r="I157" s="7">
        <f ca="1">$I$152/1000-1</f>
        <v>0.35492966204787413</v>
      </c>
      <c r="J157" s="12"/>
      <c r="K157" s="9"/>
      <c r="L157" s="22"/>
      <c r="M157" s="14"/>
      <c r="N157" s="7"/>
      <c r="O157" s="10"/>
      <c r="P157" s="7"/>
    </row>
    <row r="158" spans="1:16" x14ac:dyDescent="0.2">
      <c r="A158" s="5"/>
      <c r="B158" s="5" t="s">
        <v>7</v>
      </c>
      <c r="C158" s="8"/>
      <c r="D158" s="8"/>
      <c r="E158" s="8"/>
      <c r="F158" s="8"/>
      <c r="G158" s="52">
        <f ca="1">(POWER($G$152/1000,12/NR)-1)</f>
        <v>4.1731753204988564E-2</v>
      </c>
      <c r="I158" s="52">
        <f ca="1">(POWER($I$152/1000,12/NR)-1)</f>
        <v>3.0327800203903132E-2</v>
      </c>
      <c r="J158" s="12"/>
      <c r="K158" s="9"/>
      <c r="L158" s="7"/>
      <c r="M158" s="14"/>
      <c r="N158" s="7"/>
      <c r="O158" s="10"/>
      <c r="P158" s="7"/>
    </row>
    <row r="159" spans="1:16" x14ac:dyDescent="0.2">
      <c r="A159" s="5"/>
      <c r="B159" s="8" t="s">
        <v>23</v>
      </c>
      <c r="C159" s="8"/>
      <c r="D159" s="8"/>
      <c r="E159" s="8"/>
      <c r="F159" s="8"/>
      <c r="G159" s="19">
        <f ca="1">STDEV(OFFSET(C12,0,0,NR,1))*SQRT(12)</f>
        <v>0.10752306307458571</v>
      </c>
      <c r="I159" s="19">
        <f ca="1">STDEV(OFFSET(I12,0,0,NR,1))*SQRT(12)</f>
        <v>0.10537583589241012</v>
      </c>
      <c r="J159" s="12"/>
      <c r="K159" s="9"/>
      <c r="L159" s="7"/>
      <c r="M159" s="14"/>
      <c r="N159" s="7"/>
      <c r="O159" s="10"/>
      <c r="P159" s="7"/>
    </row>
    <row r="160" spans="1:16" x14ac:dyDescent="0.2">
      <c r="A160" s="5"/>
      <c r="B160" s="8" t="s">
        <v>8</v>
      </c>
      <c r="C160" s="8"/>
      <c r="D160" s="8"/>
      <c r="E160" s="8"/>
      <c r="F160" s="8"/>
      <c r="G160" s="19">
        <f ca="1">SQRT(SUMSQ(OFFSET(D12,0,0,NR,1))/NR)*SQRT(12)</f>
        <v>7.58602034014495E-2</v>
      </c>
      <c r="I160" s="19">
        <f ca="1">SQRT(SUMSQ(OFFSET(J12,0,0,NR,1))/NR)*SQRT(12)</f>
        <v>7.58602034014495E-2</v>
      </c>
      <c r="J160" s="12"/>
      <c r="K160" s="9"/>
      <c r="L160" s="7"/>
      <c r="M160" s="14"/>
      <c r="N160" s="7"/>
      <c r="O160" s="10"/>
      <c r="P160" s="7"/>
    </row>
    <row r="161" spans="1:16" x14ac:dyDescent="0.2">
      <c r="A161" s="5"/>
      <c r="B161" s="8" t="s">
        <v>24</v>
      </c>
      <c r="C161" s="8"/>
      <c r="D161" s="8"/>
      <c r="E161" s="8"/>
      <c r="F161" s="8"/>
      <c r="G161" s="8">
        <f ca="1">COUNTIF(OFFSET(C12,0,0,NR,1),"&gt;0")</f>
        <v>73</v>
      </c>
      <c r="I161" s="8">
        <f ca="1">COUNTIF(OFFSET(I12,0,0,NR,1),"&gt;0")</f>
        <v>73</v>
      </c>
      <c r="J161" s="12"/>
      <c r="K161" s="9"/>
      <c r="L161" s="23"/>
      <c r="M161" s="14"/>
      <c r="N161" s="7"/>
      <c r="O161" s="10"/>
      <c r="P161" s="7"/>
    </row>
    <row r="162" spans="1:16" x14ac:dyDescent="0.2">
      <c r="A162" s="5"/>
      <c r="B162" s="8" t="s">
        <v>25</v>
      </c>
      <c r="C162" s="8"/>
      <c r="D162" s="8"/>
      <c r="E162" s="8"/>
      <c r="F162" s="8"/>
      <c r="G162" s="8">
        <f ca="1">COUNTIF(OFFSET(C12,0,0,NR,1),"&lt;0")</f>
        <v>49</v>
      </c>
      <c r="I162" s="8">
        <f ca="1">COUNTIF(OFFSET(I12,0,0,NR,1),"&lt;0")</f>
        <v>49</v>
      </c>
      <c r="J162" s="12"/>
      <c r="K162" s="9"/>
      <c r="L162" s="23"/>
      <c r="M162" s="14"/>
      <c r="N162" s="7"/>
      <c r="O162" s="10"/>
      <c r="P162" s="7"/>
    </row>
    <row r="163" spans="1:16" x14ac:dyDescent="0.2">
      <c r="A163" s="5"/>
      <c r="B163" s="8" t="s">
        <v>72</v>
      </c>
      <c r="C163" s="8"/>
      <c r="D163" s="8"/>
      <c r="E163" s="8"/>
      <c r="F163" s="8"/>
      <c r="G163" s="21">
        <f ca="1">$G$161/($G$161+$G$162)</f>
        <v>0.59836065573770492</v>
      </c>
      <c r="H163" s="62"/>
      <c r="I163" s="21">
        <f ca="1">$I$161/($I$161+$I$162)</f>
        <v>0.59836065573770492</v>
      </c>
      <c r="J163" s="12"/>
      <c r="K163" s="9"/>
      <c r="L163" s="24"/>
      <c r="M163" s="14"/>
      <c r="N163" s="7"/>
      <c r="O163" s="10"/>
      <c r="P163" s="7"/>
    </row>
    <row r="164" spans="1:16" x14ac:dyDescent="0.2">
      <c r="A164" s="5"/>
      <c r="B164" s="8" t="s">
        <v>26</v>
      </c>
      <c r="C164" s="8"/>
      <c r="D164" s="8"/>
      <c r="E164" s="8"/>
      <c r="F164" s="8"/>
      <c r="G164" s="19">
        <f ca="1">$G$149/$G$161</f>
        <v>2.4026575342465752E-2</v>
      </c>
      <c r="I164" s="19">
        <f ca="1">$I$149/$I$161</f>
        <v>2.2457674728068474E-2</v>
      </c>
      <c r="J164" s="12"/>
      <c r="K164" s="9"/>
      <c r="L164" s="7"/>
      <c r="M164" s="14"/>
      <c r="N164" s="7"/>
      <c r="O164" s="10"/>
      <c r="P164" s="7"/>
    </row>
    <row r="165" spans="1:16" x14ac:dyDescent="0.2">
      <c r="A165" s="5"/>
      <c r="B165" s="8" t="s">
        <v>27</v>
      </c>
      <c r="C165" s="8"/>
      <c r="D165" s="8"/>
      <c r="E165" s="8"/>
      <c r="F165" s="8"/>
      <c r="G165" s="7">
        <f ca="1">$G$150/$G$162</f>
        <v>-2.6098163265306121E-2</v>
      </c>
      <c r="I165" s="7">
        <f ca="1">$I$150/$I$162</f>
        <v>-2.6098163265306121E-2</v>
      </c>
      <c r="J165" s="12"/>
      <c r="K165" s="9"/>
      <c r="L165" s="22"/>
      <c r="M165" s="14"/>
      <c r="N165" s="7"/>
      <c r="O165" s="10"/>
      <c r="P165" s="7"/>
    </row>
    <row r="166" spans="1:16" x14ac:dyDescent="0.2">
      <c r="A166" s="5"/>
      <c r="B166" s="8" t="s">
        <v>28</v>
      </c>
      <c r="C166" s="8"/>
      <c r="D166" s="8"/>
      <c r="E166" s="8"/>
      <c r="F166" s="8"/>
      <c r="G166" s="10">
        <f ca="1">-$G$164/$G$165</f>
        <v>0.92062322923719853</v>
      </c>
      <c r="I166" s="10">
        <f ca="1">-$I$164/$I$165</f>
        <v>0.86050786408876634</v>
      </c>
      <c r="J166" s="12"/>
      <c r="K166" s="9"/>
      <c r="L166" s="22"/>
      <c r="M166" s="14"/>
      <c r="N166" s="7"/>
      <c r="O166" s="10"/>
      <c r="P166" s="7"/>
    </row>
    <row r="167" spans="1:16" x14ac:dyDescent="0.2">
      <c r="A167" s="5"/>
      <c r="B167" s="8" t="s">
        <v>29</v>
      </c>
      <c r="C167" s="8"/>
      <c r="D167" s="8"/>
      <c r="E167" s="8"/>
      <c r="F167" s="8"/>
      <c r="G167" s="19">
        <f ca="1">MAX(OFFSET(C12,0,0,NR,1))</f>
        <v>6.8739999999999996E-2</v>
      </c>
      <c r="I167" s="19">
        <f ca="1">MAX(OFFSET(I12,0,0,NR,1))</f>
        <v>6.8739999999999996E-2</v>
      </c>
      <c r="J167" s="12"/>
      <c r="K167" s="9"/>
      <c r="L167" s="22"/>
      <c r="M167" s="14"/>
      <c r="N167" s="7"/>
      <c r="O167" s="10"/>
      <c r="P167" s="7"/>
    </row>
    <row r="168" spans="1:16" x14ac:dyDescent="0.2">
      <c r="A168" s="5"/>
      <c r="B168" s="8" t="s">
        <v>30</v>
      </c>
      <c r="C168" s="8"/>
      <c r="D168" s="8"/>
      <c r="E168" s="8"/>
      <c r="F168" s="8"/>
      <c r="G168" s="7">
        <f ca="1">MIN(OFFSET(C12,0,0,NR,1))</f>
        <v>-9.8119999999999999E-2</v>
      </c>
      <c r="I168" s="7">
        <f ca="1">MIN(OFFSET(I12,0,0,NR,1))</f>
        <v>-9.8119999999999999E-2</v>
      </c>
      <c r="J168" s="12"/>
      <c r="K168" s="9"/>
      <c r="L168" s="7"/>
      <c r="M168" s="14"/>
      <c r="N168" s="7"/>
      <c r="O168" s="10"/>
      <c r="P168" s="7"/>
    </row>
    <row r="169" spans="1:16" x14ac:dyDescent="0.2">
      <c r="A169" s="5"/>
      <c r="B169" s="8" t="s">
        <v>9</v>
      </c>
      <c r="C169" s="8"/>
      <c r="D169" s="8"/>
      <c r="E169" s="8"/>
      <c r="F169" s="8"/>
      <c r="G169" s="22">
        <f ca="1">KURT(OFFSET(C12,0,0,NR,1))</f>
        <v>0.28174814346820831</v>
      </c>
      <c r="I169" s="22">
        <f ca="1">KURT(OFFSET(I12,0,0,NR,1))</f>
        <v>0.41536673060408358</v>
      </c>
      <c r="J169" s="12"/>
      <c r="K169" s="9"/>
      <c r="L169" s="7"/>
      <c r="M169" s="14"/>
      <c r="N169" s="7"/>
      <c r="O169" s="10"/>
      <c r="P169" s="7"/>
    </row>
    <row r="170" spans="1:16" x14ac:dyDescent="0.2">
      <c r="A170" s="5"/>
      <c r="B170" s="8" t="s">
        <v>10</v>
      </c>
      <c r="C170" s="8"/>
      <c r="D170" s="8"/>
      <c r="E170" s="8"/>
      <c r="F170" s="8"/>
      <c r="G170" s="22">
        <f ca="1">SKEW(OFFSET(C12,0,0,NR,1))</f>
        <v>-0.5289067739636425</v>
      </c>
      <c r="I170" s="22">
        <f ca="1">SKEW(OFFSET(I12,0,0,NR,1))</f>
        <v>-0.52138872532331304</v>
      </c>
      <c r="J170" s="12"/>
      <c r="K170" s="9"/>
      <c r="L170" s="22"/>
      <c r="M170" s="14"/>
      <c r="N170" s="7"/>
      <c r="O170" s="10"/>
      <c r="P170" s="7"/>
    </row>
    <row r="171" spans="1:16" x14ac:dyDescent="0.2">
      <c r="A171" s="5"/>
      <c r="B171" s="8" t="s">
        <v>31</v>
      </c>
      <c r="C171" s="8"/>
      <c r="D171" s="8"/>
      <c r="E171" s="8"/>
      <c r="F171" s="8"/>
      <c r="G171" s="7">
        <f ca="1">MIN(OFFSET(G12,0,0,NR,1))</f>
        <v>-0.15630138775386515</v>
      </c>
      <c r="I171" s="7">
        <f ca="1">MIN(OFFSET(M12,0,0,NR,1))</f>
        <v>-0.15630138775386515</v>
      </c>
      <c r="J171" s="12"/>
      <c r="K171" s="9"/>
      <c r="L171" s="7"/>
      <c r="M171" s="14"/>
      <c r="N171" s="7"/>
      <c r="O171" s="10"/>
      <c r="P171" s="7"/>
    </row>
    <row r="172" spans="1:16" x14ac:dyDescent="0.2">
      <c r="A172" s="5"/>
      <c r="B172" s="8" t="s">
        <v>32</v>
      </c>
      <c r="C172" s="8"/>
      <c r="D172" s="8"/>
      <c r="E172" s="8"/>
      <c r="F172" s="8"/>
      <c r="G172" s="7">
        <f ca="1">INTERCEPT(OFFSET(C12,0,0,NR,1),OFFSET(O12,0,0,NR,1))</f>
        <v>-1.1091940554239731E-3</v>
      </c>
      <c r="I172" s="7">
        <f ca="1">INTERCEPT(OFFSET(I12,0,0,NR,1),OFFSET(O12,0,0,NR,1))</f>
        <v>-1.968909714460221E-3</v>
      </c>
      <c r="J172" s="12"/>
      <c r="K172" s="9"/>
      <c r="L172" s="7"/>
      <c r="M172" s="14"/>
      <c r="N172" s="7"/>
      <c r="O172" s="10"/>
      <c r="P172" s="7"/>
    </row>
    <row r="173" spans="1:16" x14ac:dyDescent="0.2">
      <c r="A173" s="5"/>
      <c r="B173" s="8" t="s">
        <v>13</v>
      </c>
      <c r="C173" s="8"/>
      <c r="D173" s="8"/>
      <c r="E173" s="8"/>
      <c r="F173" s="8"/>
      <c r="G173" s="7">
        <f ca="1">(1+$G$172)^12-1</f>
        <v>-1.3229427585192854E-2</v>
      </c>
      <c r="I173" s="7">
        <f ca="1">(1+$I$172)^12-1</f>
        <v>-2.3372732388358353E-2</v>
      </c>
      <c r="J173" s="12"/>
      <c r="K173" s="9"/>
      <c r="L173" s="7"/>
      <c r="M173" s="14"/>
      <c r="N173" s="7"/>
      <c r="O173" s="10"/>
      <c r="P173" s="7"/>
    </row>
    <row r="174" spans="1:16" x14ac:dyDescent="0.2">
      <c r="A174" s="5"/>
      <c r="B174" s="8" t="s">
        <v>68</v>
      </c>
      <c r="C174" s="8"/>
      <c r="D174" s="8"/>
      <c r="E174" s="8"/>
      <c r="F174" s="8"/>
      <c r="G174" s="10">
        <f ca="1">SLOPE(OFFSET(C12,0,0,NR,1),OFFSET(O12,0,0,NR,1))</f>
        <v>0.51991770235643608</v>
      </c>
      <c r="H174" s="61"/>
      <c r="I174" s="10">
        <f ca="1">SLOPE(OFFSET(I12,0,0,NR,1),OFFSET(O12,0,0,NR,1))</f>
        <v>0.51170360055879649</v>
      </c>
      <c r="J174" s="12"/>
      <c r="K174" s="9"/>
      <c r="L174" s="7"/>
      <c r="M174" s="14"/>
      <c r="N174" s="7"/>
      <c r="O174" s="10"/>
      <c r="P174" s="7"/>
    </row>
    <row r="175" spans="1:16" x14ac:dyDescent="0.2">
      <c r="A175" s="5"/>
      <c r="B175" s="8" t="s">
        <v>14</v>
      </c>
      <c r="C175" s="8"/>
      <c r="D175" s="8"/>
      <c r="E175" s="8"/>
      <c r="F175" s="8"/>
      <c r="G175" s="10">
        <f ca="1">CORREL(OFFSET(C12,0,0,NR,1),OFFSET(O12,0,0,NR,1))</f>
        <v>0.74191034323190574</v>
      </c>
      <c r="H175" s="61"/>
      <c r="I175" s="10">
        <f ca="1">CORREL(OFFSET(I12,0,0,NR,1),OFFSET(O12,0,0,NR,1))</f>
        <v>0.74506796208062764</v>
      </c>
      <c r="J175" s="12"/>
      <c r="K175" s="9"/>
      <c r="L175" s="7"/>
      <c r="M175" s="14"/>
      <c r="N175" s="7"/>
      <c r="O175" s="10"/>
      <c r="P175" s="7"/>
    </row>
    <row r="176" spans="1:16" x14ac:dyDescent="0.2">
      <c r="A176" s="5"/>
      <c r="B176" s="8" t="s">
        <v>76</v>
      </c>
      <c r="C176" s="8"/>
      <c r="D176" s="8"/>
      <c r="E176" s="8"/>
      <c r="F176" s="8"/>
      <c r="G176" s="24">
        <f ca="1">RSQ(OFFSET(C12,0,0,NR,1),OFFSET(O12,0,0,NR,1))</f>
        <v>0.55043095739448433</v>
      </c>
      <c r="I176" s="24">
        <f ca="1">RSQ(OFFSET(I12,0,0,NR,1),OFFSET(O12,0,0,NR,1))</f>
        <v>0.55512626811897947</v>
      </c>
      <c r="J176" s="12"/>
      <c r="K176" s="9"/>
      <c r="L176" s="7"/>
      <c r="M176" s="14"/>
      <c r="N176" s="7"/>
      <c r="O176" s="10"/>
      <c r="P176" s="7"/>
    </row>
    <row r="177" spans="1:16" x14ac:dyDescent="0.2">
      <c r="A177" s="5"/>
      <c r="B177" s="8" t="s">
        <v>15</v>
      </c>
      <c r="C177" s="8"/>
      <c r="D177" s="8"/>
      <c r="E177" s="8"/>
      <c r="F177" s="8"/>
      <c r="G177" s="7" t="s">
        <v>61</v>
      </c>
      <c r="I177" s="7">
        <f ca="1">STDEV(OFFSET(Q12,0,0,NR,1))*SQRT(12)</f>
        <v>0.1027279059201984</v>
      </c>
      <c r="J177" s="12"/>
      <c r="K177" s="9"/>
      <c r="L177" s="7"/>
      <c r="M177" s="14"/>
      <c r="N177" s="7"/>
      <c r="O177" s="10"/>
      <c r="P177" s="7"/>
    </row>
    <row r="178" spans="1:16" x14ac:dyDescent="0.2">
      <c r="A178" s="5"/>
      <c r="B178" s="5" t="s">
        <v>16</v>
      </c>
      <c r="C178" s="8"/>
      <c r="D178" s="8"/>
      <c r="E178" s="8"/>
      <c r="F178" s="8"/>
      <c r="G178" s="25">
        <f ca="1">($G$158-RF)/$G$159</f>
        <v>0.29511578537320071</v>
      </c>
      <c r="I178" s="25">
        <f ca="1">($I$158-RF)/$I$159</f>
        <v>0.1929076057309575</v>
      </c>
      <c r="J178" s="12"/>
      <c r="K178" s="9"/>
      <c r="L178" s="7"/>
      <c r="M178" s="14"/>
      <c r="N178" s="7"/>
      <c r="O178" s="10"/>
      <c r="P178" s="7"/>
    </row>
    <row r="179" spans="1:16" x14ac:dyDescent="0.2">
      <c r="A179" s="5"/>
      <c r="B179" s="5" t="s">
        <v>17</v>
      </c>
      <c r="C179" s="8"/>
      <c r="D179" s="8"/>
      <c r="E179" s="8"/>
      <c r="F179" s="22"/>
      <c r="G179" s="25">
        <f ca="1">($G$158-RF)/$G$160</f>
        <v>0.41829248778922001</v>
      </c>
      <c r="I179" s="25">
        <f ca="1">($I$158-RF)/$I$160</f>
        <v>0.26796395596686096</v>
      </c>
      <c r="J179" s="12"/>
      <c r="K179" s="9"/>
      <c r="L179" s="7"/>
      <c r="M179" s="14"/>
      <c r="N179" s="7"/>
      <c r="O179" s="10"/>
      <c r="P179" s="7"/>
    </row>
    <row r="180" spans="1:16" x14ac:dyDescent="0.2">
      <c r="A180" s="5"/>
      <c r="B180" s="5" t="s">
        <v>18</v>
      </c>
      <c r="C180" s="8"/>
      <c r="D180" s="8"/>
      <c r="E180" s="8"/>
      <c r="F180" s="8"/>
      <c r="G180" s="25">
        <f ca="1">-$G$158/$G$171</f>
        <v>0.26699541062748233</v>
      </c>
      <c r="I180" s="25">
        <f ca="1">-$I$158/$I$171</f>
        <v>0.19403410705259821</v>
      </c>
      <c r="J180" s="12"/>
      <c r="K180" s="9"/>
      <c r="L180" s="7"/>
      <c r="M180" s="14"/>
      <c r="N180" s="7"/>
      <c r="O180" s="10"/>
      <c r="P180" s="7"/>
    </row>
    <row r="181" spans="1:16" x14ac:dyDescent="0.2">
      <c r="A181" s="5"/>
      <c r="B181" s="5" t="s">
        <v>75</v>
      </c>
      <c r="G181" s="25">
        <f ca="1">$G$158/$G$159</f>
        <v>0.38811908823728752</v>
      </c>
      <c r="I181" s="25">
        <f ca="1">$I$158/$I$159</f>
        <v>0.28780602257682825</v>
      </c>
      <c r="J181" s="12"/>
      <c r="K181" s="9"/>
      <c r="L181" s="7"/>
      <c r="M181" s="14"/>
      <c r="N181" s="7"/>
      <c r="O181" s="10"/>
      <c r="P181" s="7"/>
    </row>
    <row r="182" spans="1:16" x14ac:dyDescent="0.2">
      <c r="A182" s="5"/>
      <c r="B182" s="8" t="s">
        <v>19</v>
      </c>
      <c r="C182" s="8"/>
      <c r="D182" s="8"/>
      <c r="E182" s="8"/>
      <c r="F182" s="8"/>
      <c r="G182" s="7">
        <f ca="1">$G$158-(RF+$G$174*($G$146-RF))</f>
        <v>-1.965916222018587E-2</v>
      </c>
      <c r="I182" s="7">
        <f ca="1">$I$158-(RF+$I$174*($G$146-RF))</f>
        <v>-3.0251197856536391E-2</v>
      </c>
      <c r="J182" s="12"/>
      <c r="K182" s="9"/>
      <c r="L182" s="7"/>
      <c r="M182" s="14"/>
      <c r="N182" s="7"/>
      <c r="O182" s="10"/>
      <c r="P182" s="7"/>
    </row>
    <row r="183" spans="1:16" x14ac:dyDescent="0.2">
      <c r="A183" s="5"/>
      <c r="B183" s="8" t="s">
        <v>20</v>
      </c>
      <c r="C183" s="8"/>
      <c r="D183" s="8"/>
      <c r="E183" s="8"/>
      <c r="F183" s="8"/>
      <c r="G183" s="7">
        <f ca="1">$G$158-$G$146</f>
        <v>-6.7112573872651016E-2</v>
      </c>
      <c r="H183" s="9"/>
      <c r="I183" s="7">
        <f ca="1">$I$158-$G$146</f>
        <v>-7.8516526873736447E-2</v>
      </c>
      <c r="J183" s="12"/>
      <c r="K183" s="9"/>
      <c r="L183" s="7"/>
      <c r="M183" s="14"/>
      <c r="N183" s="7"/>
      <c r="O183" s="10"/>
      <c r="P183" s="7"/>
    </row>
    <row r="184" spans="1:16" x14ac:dyDescent="0.2">
      <c r="A184" s="5"/>
      <c r="B184" s="8" t="s">
        <v>21</v>
      </c>
      <c r="C184" s="8"/>
      <c r="D184" s="8"/>
      <c r="E184" s="8"/>
      <c r="F184" s="8"/>
      <c r="G184" s="22" t="s">
        <v>61</v>
      </c>
      <c r="H184" s="9"/>
      <c r="I184" s="22">
        <f ca="1">12*AVERAGE(OFFSET(Q12,0,0,NR,1))/$I$177</f>
        <v>-0.77894561780381022</v>
      </c>
      <c r="J184" s="12"/>
      <c r="K184" s="9"/>
      <c r="L184" s="7"/>
      <c r="M184" s="14"/>
      <c r="N184" s="7"/>
      <c r="O184" s="10"/>
      <c r="P184" s="7"/>
    </row>
    <row r="185" spans="1:16" x14ac:dyDescent="0.2">
      <c r="A185" s="5"/>
      <c r="B185" s="6"/>
      <c r="C185" s="15"/>
      <c r="D185" s="13"/>
      <c r="E185" s="11"/>
      <c r="F185" s="11"/>
      <c r="G185" s="9"/>
      <c r="H185" s="9"/>
      <c r="I185" s="11"/>
      <c r="J185" s="12"/>
      <c r="K185" s="9"/>
      <c r="L185" s="7"/>
      <c r="M185" s="14"/>
      <c r="N185" s="7"/>
      <c r="O185" s="10"/>
      <c r="P185" s="7"/>
    </row>
    <row r="186" spans="1:16" x14ac:dyDescent="0.2">
      <c r="A186" s="5"/>
      <c r="B186" s="6"/>
      <c r="C186" s="15"/>
      <c r="D186" s="13"/>
      <c r="E186" s="11"/>
      <c r="F186" s="11"/>
      <c r="G186" s="9"/>
      <c r="H186" s="9"/>
      <c r="I186" s="11"/>
      <c r="J186" s="12"/>
      <c r="K186" s="9"/>
      <c r="L186" s="7"/>
      <c r="M186" s="14"/>
      <c r="N186" s="7"/>
      <c r="O186" s="10"/>
      <c r="P186" s="7"/>
    </row>
    <row r="187" spans="1:16" x14ac:dyDescent="0.2">
      <c r="A187" s="5"/>
      <c r="B187" s="6"/>
      <c r="C187" s="15"/>
      <c r="D187" s="13"/>
      <c r="E187" s="11"/>
      <c r="F187" s="11"/>
      <c r="G187" s="9"/>
      <c r="H187" s="9"/>
      <c r="I187" s="11"/>
      <c r="J187" s="12"/>
      <c r="K187" s="9"/>
      <c r="L187" s="7"/>
      <c r="M187" s="14"/>
      <c r="N187" s="7"/>
      <c r="O187" s="10"/>
      <c r="P187" s="7"/>
    </row>
    <row r="188" spans="1:16" x14ac:dyDescent="0.2">
      <c r="A188" s="5"/>
      <c r="B188" s="6"/>
      <c r="C188" s="15"/>
      <c r="D188" s="13"/>
      <c r="E188" s="11"/>
      <c r="F188" s="11"/>
      <c r="G188" s="9"/>
      <c r="H188" s="9"/>
      <c r="I188" s="11"/>
      <c r="J188" s="12"/>
      <c r="K188" s="9"/>
      <c r="L188" s="7"/>
      <c r="M188" s="14"/>
      <c r="N188" s="7"/>
      <c r="O188" s="10"/>
      <c r="P188" s="7"/>
    </row>
    <row r="189" spans="1:16" x14ac:dyDescent="0.2">
      <c r="A189" s="5"/>
      <c r="B189" s="6"/>
      <c r="C189" s="15"/>
      <c r="D189" s="13"/>
      <c r="E189" s="11"/>
      <c r="F189" s="11"/>
      <c r="G189" s="9"/>
      <c r="H189" s="9"/>
      <c r="I189" s="11"/>
      <c r="J189" s="12"/>
      <c r="K189" s="9"/>
      <c r="L189" s="7"/>
      <c r="M189" s="14"/>
      <c r="N189" s="7"/>
      <c r="O189" s="10"/>
      <c r="P189" s="7"/>
    </row>
    <row r="190" spans="1:16" x14ac:dyDescent="0.2">
      <c r="A190" s="5"/>
      <c r="B190" s="6"/>
      <c r="C190" s="15"/>
      <c r="D190" s="13"/>
      <c r="E190" s="11"/>
      <c r="F190" s="11"/>
      <c r="G190" s="9"/>
      <c r="H190" s="9"/>
      <c r="I190" s="11"/>
      <c r="J190" s="12"/>
      <c r="K190" s="9"/>
      <c r="L190" s="7"/>
      <c r="M190" s="14"/>
      <c r="N190" s="7"/>
      <c r="O190" s="10"/>
      <c r="P190" s="7"/>
    </row>
    <row r="191" spans="1:16" x14ac:dyDescent="0.2">
      <c r="A191" s="5"/>
      <c r="B191" s="6"/>
      <c r="C191" s="15"/>
      <c r="D191" s="13"/>
      <c r="E191" s="11"/>
      <c r="F191" s="11"/>
      <c r="G191" s="9"/>
      <c r="H191" s="9"/>
      <c r="I191" s="11"/>
      <c r="J191" s="12"/>
      <c r="K191" s="9"/>
      <c r="L191" s="7"/>
      <c r="M191" s="14"/>
      <c r="N191" s="7"/>
      <c r="O191" s="10"/>
      <c r="P191" s="7"/>
    </row>
    <row r="192" spans="1:16" x14ac:dyDescent="0.2">
      <c r="A192" s="5"/>
      <c r="B192" s="6"/>
      <c r="C192" s="15"/>
      <c r="D192" s="13"/>
      <c r="E192" s="11"/>
      <c r="F192" s="11"/>
      <c r="G192" s="9"/>
      <c r="H192" s="9"/>
      <c r="I192" s="11"/>
      <c r="J192" s="12"/>
      <c r="K192" s="9"/>
      <c r="L192" s="7"/>
      <c r="M192" s="14"/>
      <c r="N192" s="7"/>
      <c r="O192" s="10"/>
      <c r="P192" s="7"/>
    </row>
    <row r="193" spans="1:16" x14ac:dyDescent="0.2">
      <c r="A193" s="5"/>
      <c r="B193" s="6"/>
      <c r="C193" s="15"/>
      <c r="D193" s="13"/>
      <c r="E193" s="11"/>
      <c r="F193" s="11"/>
      <c r="G193" s="9"/>
      <c r="H193" s="9"/>
      <c r="I193" s="11"/>
      <c r="J193" s="12"/>
      <c r="K193" s="9"/>
      <c r="L193" s="7"/>
      <c r="M193" s="14"/>
      <c r="N193" s="7"/>
      <c r="O193" s="10"/>
      <c r="P193" s="7"/>
    </row>
    <row r="194" spans="1:16" x14ac:dyDescent="0.2">
      <c r="A194" s="5"/>
      <c r="B194" s="6"/>
      <c r="C194" s="15"/>
      <c r="D194" s="13"/>
      <c r="E194" s="11"/>
      <c r="F194" s="11"/>
      <c r="G194" s="9"/>
      <c r="H194" s="9"/>
      <c r="I194" s="11"/>
      <c r="J194" s="12"/>
      <c r="K194" s="9"/>
      <c r="L194" s="7"/>
      <c r="M194" s="14"/>
      <c r="N194" s="7"/>
      <c r="O194" s="10"/>
      <c r="P194" s="7"/>
    </row>
    <row r="195" spans="1:16" x14ac:dyDescent="0.2">
      <c r="A195" s="5"/>
      <c r="B195" s="6"/>
      <c r="C195" s="15"/>
      <c r="D195" s="13"/>
      <c r="E195" s="11"/>
      <c r="F195" s="11"/>
      <c r="G195" s="9"/>
      <c r="H195" s="9"/>
      <c r="I195" s="11"/>
      <c r="J195" s="12"/>
      <c r="K195" s="9"/>
      <c r="L195" s="7"/>
      <c r="M195" s="14"/>
      <c r="N195" s="7"/>
      <c r="O195" s="10"/>
      <c r="P195" s="7"/>
    </row>
    <row r="196" spans="1:16" x14ac:dyDescent="0.2">
      <c r="A196" s="5"/>
      <c r="B196" s="6"/>
      <c r="C196" s="15"/>
      <c r="D196" s="13"/>
      <c r="E196" s="11"/>
      <c r="F196" s="11"/>
      <c r="G196" s="9"/>
      <c r="H196" s="9"/>
      <c r="I196" s="11"/>
      <c r="J196" s="12"/>
      <c r="K196" s="9"/>
      <c r="L196" s="7"/>
      <c r="M196" s="14"/>
      <c r="N196" s="7"/>
      <c r="O196" s="10"/>
      <c r="P196" s="7"/>
    </row>
    <row r="197" spans="1:16" x14ac:dyDescent="0.2">
      <c r="A197" s="5"/>
      <c r="B197" s="6"/>
      <c r="C197" s="15"/>
      <c r="D197" s="13"/>
      <c r="E197" s="11"/>
      <c r="F197" s="11"/>
      <c r="G197" s="9"/>
      <c r="H197" s="9"/>
      <c r="I197" s="11"/>
      <c r="J197" s="12"/>
      <c r="K197" s="9"/>
      <c r="L197" s="7"/>
      <c r="M197" s="14"/>
      <c r="N197" s="7"/>
      <c r="O197" s="10"/>
      <c r="P197" s="7"/>
    </row>
    <row r="198" spans="1:16" x14ac:dyDescent="0.2">
      <c r="A198" s="5"/>
      <c r="B198" s="6"/>
      <c r="C198" s="15"/>
      <c r="D198" s="13"/>
      <c r="E198" s="11"/>
      <c r="F198" s="11"/>
      <c r="G198" s="9"/>
      <c r="H198" s="9"/>
      <c r="I198" s="11"/>
      <c r="J198" s="12"/>
      <c r="K198" s="9"/>
      <c r="L198" s="7"/>
      <c r="M198" s="14"/>
      <c r="N198" s="7"/>
      <c r="O198" s="10"/>
      <c r="P198" s="7"/>
    </row>
    <row r="199" spans="1:16" x14ac:dyDescent="0.2">
      <c r="A199" s="5"/>
      <c r="B199" s="6"/>
      <c r="C199" s="15"/>
      <c r="D199" s="13"/>
      <c r="E199" s="11"/>
      <c r="F199" s="11"/>
      <c r="G199" s="9"/>
      <c r="H199" s="9"/>
      <c r="I199" s="11"/>
      <c r="J199" s="12"/>
      <c r="K199" s="9"/>
      <c r="L199" s="7"/>
      <c r="M199" s="14"/>
      <c r="N199" s="7"/>
      <c r="O199" s="10"/>
      <c r="P199" s="7"/>
    </row>
    <row r="200" spans="1:16" x14ac:dyDescent="0.2">
      <c r="A200" s="5"/>
      <c r="B200" s="6"/>
      <c r="C200" s="15"/>
      <c r="D200" s="13"/>
      <c r="E200" s="11"/>
      <c r="F200" s="11"/>
      <c r="G200" s="9"/>
      <c r="H200" s="9"/>
      <c r="I200" s="11"/>
      <c r="J200" s="12"/>
      <c r="K200" s="9"/>
      <c r="L200" s="7"/>
      <c r="M200" s="14"/>
      <c r="N200" s="7"/>
      <c r="O200" s="10"/>
      <c r="P200" s="7"/>
    </row>
    <row r="201" spans="1:16" x14ac:dyDescent="0.2">
      <c r="A201" s="5"/>
      <c r="B201" s="6"/>
      <c r="C201" s="15"/>
      <c r="D201" s="13"/>
      <c r="E201" s="11"/>
      <c r="F201" s="11"/>
      <c r="G201" s="9"/>
      <c r="H201" s="9"/>
      <c r="I201" s="11"/>
      <c r="J201" s="12"/>
      <c r="K201" s="9"/>
      <c r="L201" s="7"/>
      <c r="M201" s="14"/>
      <c r="N201" s="7"/>
      <c r="O201" s="10"/>
      <c r="P201" s="7"/>
    </row>
    <row r="202" spans="1:16" x14ac:dyDescent="0.2">
      <c r="A202" s="5"/>
      <c r="B202" s="6"/>
      <c r="C202" s="15"/>
      <c r="D202" s="13"/>
      <c r="E202" s="11"/>
      <c r="F202" s="11"/>
      <c r="G202" s="9"/>
      <c r="H202" s="9"/>
      <c r="I202" s="11"/>
      <c r="J202" s="12"/>
      <c r="K202" s="9"/>
      <c r="L202" s="7"/>
      <c r="M202" s="14"/>
      <c r="N202" s="7"/>
      <c r="O202" s="10"/>
      <c r="P202" s="7"/>
    </row>
    <row r="203" spans="1:16" x14ac:dyDescent="0.2">
      <c r="A203" s="5"/>
      <c r="B203" s="6"/>
      <c r="C203" s="15"/>
      <c r="D203" s="13"/>
      <c r="E203" s="11"/>
      <c r="F203" s="11"/>
      <c r="G203" s="9"/>
      <c r="H203" s="9"/>
      <c r="I203" s="11"/>
      <c r="J203" s="12"/>
      <c r="K203" s="9"/>
      <c r="L203" s="7"/>
      <c r="M203" s="14"/>
      <c r="N203" s="7"/>
      <c r="O203" s="10"/>
      <c r="P203" s="7"/>
    </row>
    <row r="204" spans="1:16" x14ac:dyDescent="0.2">
      <c r="A204" s="5"/>
      <c r="B204" s="6"/>
      <c r="C204" s="15"/>
      <c r="D204" s="13"/>
      <c r="E204" s="11"/>
      <c r="F204" s="11"/>
      <c r="G204" s="9"/>
      <c r="H204" s="9"/>
      <c r="I204" s="11"/>
      <c r="J204" s="12"/>
      <c r="K204" s="9"/>
      <c r="L204" s="7"/>
      <c r="M204" s="14"/>
      <c r="N204" s="7"/>
      <c r="O204" s="10"/>
      <c r="P204" s="7"/>
    </row>
    <row r="205" spans="1:16" x14ac:dyDescent="0.2">
      <c r="A205" s="5"/>
      <c r="B205" s="6"/>
      <c r="C205" s="15"/>
      <c r="D205" s="13"/>
      <c r="E205" s="11"/>
      <c r="F205" s="11"/>
      <c r="G205" s="9"/>
      <c r="H205" s="9"/>
      <c r="I205" s="11"/>
      <c r="J205" s="12"/>
      <c r="K205" s="9"/>
      <c r="L205" s="7"/>
      <c r="M205" s="14"/>
      <c r="N205" s="7"/>
      <c r="O205" s="10"/>
      <c r="P205" s="7"/>
    </row>
    <row r="206" spans="1:16" x14ac:dyDescent="0.2">
      <c r="A206" s="5"/>
      <c r="B206" s="6"/>
      <c r="C206" s="15"/>
      <c r="D206" s="13"/>
      <c r="E206" s="11"/>
      <c r="F206" s="11"/>
      <c r="G206" s="9"/>
      <c r="H206" s="9"/>
      <c r="I206" s="11"/>
      <c r="J206" s="12"/>
      <c r="K206" s="9"/>
      <c r="L206" s="7"/>
      <c r="M206" s="14"/>
      <c r="N206" s="7"/>
      <c r="O206" s="10"/>
      <c r="P206" s="7"/>
    </row>
    <row r="207" spans="1:16" x14ac:dyDescent="0.2">
      <c r="A207" s="5"/>
      <c r="B207" s="6"/>
      <c r="C207" s="15"/>
      <c r="D207" s="13"/>
      <c r="E207" s="11"/>
      <c r="F207" s="11"/>
      <c r="G207" s="9"/>
      <c r="H207" s="9"/>
      <c r="I207" s="11"/>
      <c r="J207" s="12"/>
      <c r="K207" s="9"/>
      <c r="L207" s="7"/>
      <c r="M207" s="14"/>
      <c r="N207" s="7"/>
      <c r="O207" s="10"/>
      <c r="P207" s="7"/>
    </row>
    <row r="208" spans="1:16" x14ac:dyDescent="0.2">
      <c r="A208" s="5"/>
      <c r="B208" s="6"/>
      <c r="C208" s="15"/>
      <c r="D208" s="13"/>
      <c r="E208" s="11"/>
      <c r="F208" s="11"/>
      <c r="G208" s="9"/>
      <c r="H208" s="9"/>
      <c r="I208" s="11"/>
      <c r="J208" s="12"/>
      <c r="K208" s="9"/>
      <c r="L208" s="7"/>
      <c r="M208" s="14"/>
      <c r="N208" s="7"/>
      <c r="O208" s="10"/>
      <c r="P208" s="7"/>
    </row>
    <row r="209" spans="1:16" x14ac:dyDescent="0.2">
      <c r="A209" s="5"/>
      <c r="B209" s="6"/>
      <c r="C209" s="15"/>
      <c r="D209" s="13"/>
      <c r="E209" s="11"/>
      <c r="F209" s="11"/>
      <c r="G209" s="9"/>
      <c r="H209" s="9"/>
      <c r="I209" s="11"/>
      <c r="J209" s="12"/>
      <c r="K209" s="9"/>
      <c r="L209" s="7"/>
      <c r="M209" s="14"/>
      <c r="N209" s="7"/>
      <c r="O209" s="10"/>
      <c r="P209" s="7"/>
    </row>
    <row r="210" spans="1:16" x14ac:dyDescent="0.2">
      <c r="A210" s="5"/>
      <c r="B210" s="6"/>
      <c r="C210" s="15"/>
      <c r="D210" s="13"/>
      <c r="E210" s="11"/>
      <c r="F210" s="11"/>
      <c r="G210" s="9"/>
      <c r="H210" s="9"/>
      <c r="I210" s="11"/>
      <c r="J210" s="12"/>
      <c r="K210" s="9"/>
      <c r="L210" s="7"/>
      <c r="M210" s="14"/>
      <c r="N210" s="7"/>
      <c r="O210" s="10"/>
      <c r="P210" s="7"/>
    </row>
    <row r="211" spans="1:16" x14ac:dyDescent="0.2">
      <c r="A211" s="5"/>
      <c r="B211" s="6"/>
      <c r="C211" s="15"/>
      <c r="D211" s="13"/>
      <c r="E211" s="11"/>
      <c r="F211" s="11"/>
      <c r="G211" s="9"/>
      <c r="H211" s="9"/>
      <c r="I211" s="11"/>
      <c r="J211" s="12"/>
      <c r="K211" s="9"/>
      <c r="L211" s="7"/>
      <c r="M211" s="14"/>
      <c r="N211" s="7"/>
      <c r="O211" s="10"/>
      <c r="P211" s="7"/>
    </row>
    <row r="212" spans="1:16" x14ac:dyDescent="0.2">
      <c r="A212" s="5"/>
      <c r="B212" s="6"/>
      <c r="C212" s="15"/>
      <c r="D212" s="13"/>
      <c r="E212" s="11"/>
      <c r="F212" s="11"/>
      <c r="G212" s="9"/>
      <c r="H212" s="9"/>
      <c r="I212" s="11"/>
      <c r="J212" s="12"/>
      <c r="K212" s="9"/>
      <c r="L212" s="7"/>
      <c r="M212" s="14"/>
      <c r="N212" s="7"/>
      <c r="O212" s="10"/>
      <c r="P212" s="7"/>
    </row>
    <row r="213" spans="1:16" x14ac:dyDescent="0.2">
      <c r="A213" s="5"/>
      <c r="B213" s="6"/>
      <c r="C213" s="15"/>
      <c r="D213" s="13"/>
      <c r="E213" s="11"/>
      <c r="F213" s="11"/>
      <c r="G213" s="9"/>
      <c r="H213" s="9"/>
      <c r="I213" s="11"/>
      <c r="J213" s="12"/>
      <c r="K213" s="9"/>
      <c r="L213" s="7"/>
      <c r="M213" s="14"/>
      <c r="N213" s="7"/>
      <c r="O213" s="10"/>
      <c r="P213" s="7"/>
    </row>
    <row r="214" spans="1:16" x14ac:dyDescent="0.2">
      <c r="A214" s="5"/>
      <c r="B214" s="6"/>
      <c r="C214" s="15"/>
      <c r="D214" s="13"/>
      <c r="E214" s="11"/>
      <c r="F214" s="11"/>
      <c r="G214" s="9"/>
      <c r="H214" s="9"/>
      <c r="I214" s="11"/>
      <c r="J214" s="12"/>
      <c r="K214" s="9"/>
      <c r="L214" s="7"/>
      <c r="M214" s="14"/>
      <c r="N214" s="7"/>
      <c r="O214" s="10"/>
      <c r="P214" s="7"/>
    </row>
    <row r="215" spans="1:16" x14ac:dyDescent="0.2">
      <c r="A215" s="5"/>
      <c r="B215" s="6"/>
      <c r="C215" s="15"/>
      <c r="D215" s="13"/>
      <c r="E215" s="11"/>
      <c r="F215" s="11"/>
      <c r="G215" s="9"/>
      <c r="H215" s="9"/>
      <c r="I215" s="11"/>
      <c r="J215" s="12"/>
      <c r="K215" s="9"/>
      <c r="L215" s="7"/>
      <c r="M215" s="14"/>
      <c r="N215" s="7"/>
      <c r="O215" s="10"/>
      <c r="P215" s="7"/>
    </row>
    <row r="216" spans="1:16" x14ac:dyDescent="0.2">
      <c r="A216" s="5"/>
      <c r="B216" s="6"/>
      <c r="C216" s="15"/>
      <c r="D216" s="13"/>
      <c r="E216" s="11"/>
      <c r="F216" s="11"/>
      <c r="G216" s="9"/>
      <c r="H216" s="9"/>
      <c r="I216" s="11"/>
      <c r="J216" s="12"/>
      <c r="K216" s="9"/>
      <c r="L216" s="7"/>
      <c r="M216" s="14"/>
      <c r="N216" s="7"/>
      <c r="O216" s="10"/>
      <c r="P216" s="7"/>
    </row>
    <row r="217" spans="1:16" x14ac:dyDescent="0.2">
      <c r="A217" s="5"/>
      <c r="B217" s="6"/>
      <c r="C217" s="15"/>
      <c r="D217" s="13"/>
      <c r="E217" s="11"/>
      <c r="F217" s="11"/>
      <c r="G217" s="9"/>
      <c r="H217" s="9"/>
      <c r="I217" s="11"/>
      <c r="J217" s="12"/>
      <c r="K217" s="9"/>
      <c r="L217" s="7"/>
      <c r="M217" s="14"/>
      <c r="N217" s="7"/>
      <c r="O217" s="10"/>
      <c r="P217" s="7"/>
    </row>
    <row r="218" spans="1:16" x14ac:dyDescent="0.2">
      <c r="A218" s="5"/>
      <c r="B218" s="6"/>
      <c r="C218" s="15"/>
      <c r="D218" s="13"/>
      <c r="E218" s="11"/>
      <c r="F218" s="11"/>
      <c r="G218" s="9"/>
      <c r="H218" s="9"/>
      <c r="I218" s="11"/>
      <c r="J218" s="12"/>
      <c r="K218" s="9"/>
      <c r="L218" s="7"/>
      <c r="M218" s="14"/>
      <c r="N218" s="7"/>
      <c r="O218" s="10"/>
      <c r="P218" s="7"/>
    </row>
    <row r="219" spans="1:16" x14ac:dyDescent="0.2">
      <c r="A219" s="5"/>
      <c r="B219" s="6"/>
      <c r="C219" s="15"/>
      <c r="D219" s="13"/>
      <c r="E219" s="11"/>
      <c r="F219" s="11"/>
      <c r="G219" s="9"/>
      <c r="H219" s="9"/>
      <c r="I219" s="11"/>
      <c r="J219" s="12"/>
      <c r="K219" s="9"/>
      <c r="L219" s="7"/>
      <c r="M219" s="14"/>
      <c r="N219" s="7"/>
      <c r="O219" s="10"/>
      <c r="P219" s="7"/>
    </row>
    <row r="220" spans="1:16" x14ac:dyDescent="0.2">
      <c r="A220" s="5"/>
      <c r="B220" s="6"/>
      <c r="C220" s="15"/>
      <c r="D220" s="13"/>
      <c r="E220" s="11"/>
      <c r="F220" s="11"/>
      <c r="G220" s="9"/>
      <c r="H220" s="9"/>
      <c r="I220" s="11"/>
      <c r="J220" s="12"/>
      <c r="K220" s="9"/>
      <c r="L220" s="7"/>
      <c r="M220" s="14"/>
      <c r="N220" s="7"/>
      <c r="O220" s="10"/>
      <c r="P220" s="7"/>
    </row>
    <row r="221" spans="1:16" x14ac:dyDescent="0.2">
      <c r="A221" s="5"/>
      <c r="B221" s="6"/>
      <c r="C221" s="15"/>
      <c r="D221" s="13"/>
      <c r="E221" s="11"/>
      <c r="F221" s="11"/>
      <c r="G221" s="9"/>
      <c r="H221" s="9"/>
      <c r="I221" s="11"/>
      <c r="J221" s="12"/>
      <c r="K221" s="9"/>
      <c r="L221" s="7"/>
      <c r="M221" s="14"/>
      <c r="N221" s="7"/>
      <c r="O221" s="10"/>
      <c r="P221" s="7"/>
    </row>
    <row r="222" spans="1:16" x14ac:dyDescent="0.2">
      <c r="A222" s="5"/>
      <c r="B222" s="6"/>
      <c r="C222" s="15"/>
      <c r="D222" s="13"/>
      <c r="E222" s="11"/>
      <c r="F222" s="11"/>
      <c r="G222" s="9"/>
      <c r="H222" s="9"/>
      <c r="I222" s="11"/>
      <c r="J222" s="12"/>
      <c r="K222" s="9"/>
      <c r="L222" s="7"/>
      <c r="M222" s="14"/>
      <c r="N222" s="7"/>
      <c r="O222" s="10"/>
      <c r="P222" s="7"/>
    </row>
    <row r="223" spans="1:16" x14ac:dyDescent="0.2">
      <c r="A223" s="5"/>
      <c r="B223" s="6"/>
      <c r="C223" s="15"/>
      <c r="D223" s="13"/>
      <c r="E223" s="11"/>
      <c r="F223" s="11"/>
      <c r="G223" s="9"/>
      <c r="H223" s="9"/>
      <c r="I223" s="11"/>
      <c r="J223" s="12"/>
      <c r="K223" s="9"/>
      <c r="L223" s="7"/>
      <c r="M223" s="14"/>
      <c r="N223" s="7"/>
      <c r="O223" s="10"/>
      <c r="P223" s="7"/>
    </row>
    <row r="224" spans="1:16" x14ac:dyDescent="0.2">
      <c r="A224" s="5"/>
      <c r="B224" s="6"/>
      <c r="C224" s="15"/>
      <c r="D224" s="13"/>
      <c r="E224" s="11"/>
      <c r="F224" s="11"/>
      <c r="G224" s="9"/>
      <c r="H224" s="9"/>
      <c r="I224" s="11"/>
      <c r="J224" s="12"/>
      <c r="K224" s="9"/>
      <c r="L224" s="7"/>
      <c r="M224" s="14"/>
      <c r="N224" s="7"/>
      <c r="O224" s="10"/>
      <c r="P224" s="7"/>
    </row>
    <row r="225" spans="1:16" x14ac:dyDescent="0.2">
      <c r="A225" s="5"/>
      <c r="B225" s="6"/>
      <c r="C225" s="15"/>
      <c r="D225" s="13"/>
      <c r="E225" s="11"/>
      <c r="F225" s="11"/>
      <c r="G225" s="9"/>
      <c r="H225" s="9"/>
      <c r="I225" s="11"/>
      <c r="J225" s="12"/>
      <c r="K225" s="9"/>
      <c r="L225" s="7"/>
      <c r="M225" s="14"/>
      <c r="N225" s="7"/>
      <c r="O225" s="10"/>
      <c r="P225" s="7"/>
    </row>
    <row r="226" spans="1:16" x14ac:dyDescent="0.2">
      <c r="A226" s="5"/>
      <c r="B226" s="6"/>
      <c r="C226" s="15"/>
      <c r="D226" s="13"/>
      <c r="E226" s="11"/>
      <c r="F226" s="11"/>
      <c r="G226" s="9"/>
      <c r="H226" s="9"/>
      <c r="I226" s="11"/>
      <c r="J226" s="12"/>
      <c r="K226" s="9"/>
      <c r="L226" s="7"/>
      <c r="M226" s="14"/>
      <c r="N226" s="7"/>
      <c r="O226" s="10"/>
      <c r="P226" s="7"/>
    </row>
    <row r="227" spans="1:16" x14ac:dyDescent="0.2">
      <c r="A227" s="5"/>
      <c r="B227" s="6"/>
      <c r="C227" s="15"/>
      <c r="D227" s="13"/>
      <c r="E227" s="11"/>
      <c r="F227" s="11"/>
      <c r="G227" s="9"/>
      <c r="H227" s="9"/>
      <c r="I227" s="11"/>
      <c r="J227" s="12"/>
      <c r="K227" s="9"/>
      <c r="L227" s="7"/>
      <c r="M227" s="14"/>
      <c r="N227" s="7"/>
      <c r="O227" s="10"/>
      <c r="P227" s="7"/>
    </row>
    <row r="228" spans="1:16" x14ac:dyDescent="0.2">
      <c r="A228" s="5"/>
      <c r="B228" s="6"/>
      <c r="C228" s="15"/>
      <c r="D228" s="13"/>
      <c r="E228" s="11"/>
      <c r="F228" s="11"/>
      <c r="G228" s="9"/>
      <c r="H228" s="9"/>
      <c r="I228" s="11"/>
      <c r="J228" s="12"/>
      <c r="K228" s="9"/>
      <c r="L228" s="7"/>
      <c r="M228" s="14"/>
      <c r="N228" s="7"/>
      <c r="O228" s="10"/>
      <c r="P228" s="7"/>
    </row>
    <row r="229" spans="1:16" x14ac:dyDescent="0.2">
      <c r="A229" s="5"/>
      <c r="B229" s="6"/>
      <c r="C229" s="15"/>
      <c r="D229" s="13"/>
      <c r="E229" s="11"/>
      <c r="F229" s="11"/>
      <c r="G229" s="9"/>
      <c r="H229" s="9"/>
      <c r="I229" s="11"/>
      <c r="J229" s="12"/>
      <c r="K229" s="9"/>
      <c r="L229" s="7"/>
      <c r="M229" s="14"/>
      <c r="N229" s="7"/>
      <c r="O229" s="10"/>
      <c r="P229" s="7"/>
    </row>
    <row r="230" spans="1:16" x14ac:dyDescent="0.2">
      <c r="A230" s="5"/>
      <c r="B230" s="6"/>
      <c r="C230" s="15"/>
      <c r="D230" s="13"/>
      <c r="E230" s="11"/>
      <c r="F230" s="11"/>
      <c r="G230" s="9"/>
      <c r="H230" s="9"/>
      <c r="I230" s="11"/>
      <c r="J230" s="12"/>
      <c r="K230" s="9"/>
      <c r="L230" s="7"/>
      <c r="M230" s="14"/>
      <c r="N230" s="7"/>
      <c r="O230" s="10"/>
      <c r="P230" s="7"/>
    </row>
    <row r="231" spans="1:16" x14ac:dyDescent="0.2">
      <c r="A231" s="5"/>
      <c r="B231" s="6"/>
      <c r="C231" s="15"/>
      <c r="D231" s="13"/>
      <c r="E231" s="11"/>
      <c r="F231" s="11"/>
      <c r="G231" s="9"/>
      <c r="H231" s="9"/>
      <c r="I231" s="11"/>
      <c r="J231" s="12"/>
      <c r="K231" s="9"/>
      <c r="L231" s="7"/>
      <c r="M231" s="14"/>
      <c r="N231" s="7"/>
      <c r="O231" s="10"/>
      <c r="P231" s="7"/>
    </row>
    <row r="232" spans="1:16" x14ac:dyDescent="0.2">
      <c r="A232" s="5"/>
      <c r="B232" s="6"/>
      <c r="C232" s="15"/>
      <c r="D232" s="13"/>
      <c r="E232" s="11"/>
      <c r="F232" s="11"/>
      <c r="G232" s="9"/>
      <c r="H232" s="9"/>
      <c r="I232" s="11"/>
      <c r="J232" s="12"/>
      <c r="K232" s="9"/>
      <c r="L232" s="7"/>
      <c r="M232" s="14"/>
      <c r="N232" s="7"/>
      <c r="O232" s="10"/>
      <c r="P232" s="7"/>
    </row>
    <row r="233" spans="1:16" x14ac:dyDescent="0.2">
      <c r="A233" s="5"/>
      <c r="B233" s="6"/>
      <c r="C233" s="15"/>
      <c r="D233" s="13"/>
      <c r="E233" s="11"/>
      <c r="F233" s="11"/>
      <c r="G233" s="9"/>
      <c r="H233" s="9"/>
      <c r="I233" s="11"/>
      <c r="J233" s="12"/>
      <c r="K233" s="9"/>
      <c r="L233" s="7"/>
      <c r="M233" s="14"/>
      <c r="N233" s="7"/>
      <c r="O233" s="10"/>
      <c r="P233" s="7"/>
    </row>
    <row r="234" spans="1:16" x14ac:dyDescent="0.2">
      <c r="A234" s="5"/>
      <c r="B234" s="6"/>
      <c r="C234" s="15"/>
      <c r="D234" s="13"/>
      <c r="E234" s="11"/>
      <c r="F234" s="11"/>
      <c r="G234" s="9"/>
      <c r="H234" s="9"/>
      <c r="I234" s="11"/>
      <c r="J234" s="12"/>
      <c r="K234" s="9"/>
      <c r="L234" s="7"/>
      <c r="M234" s="14"/>
      <c r="N234" s="7"/>
      <c r="O234" s="10"/>
      <c r="P234" s="7"/>
    </row>
    <row r="235" spans="1:16" x14ac:dyDescent="0.2">
      <c r="A235" s="5"/>
      <c r="B235" s="6"/>
      <c r="C235" s="15"/>
      <c r="D235" s="13"/>
      <c r="E235" s="11"/>
      <c r="F235" s="11"/>
      <c r="G235" s="9"/>
      <c r="H235" s="9"/>
      <c r="I235" s="11"/>
      <c r="J235" s="12"/>
      <c r="K235" s="9"/>
      <c r="L235" s="7"/>
      <c r="M235" s="14"/>
      <c r="N235" s="7"/>
      <c r="O235" s="10"/>
      <c r="P235" s="7"/>
    </row>
    <row r="236" spans="1:16" x14ac:dyDescent="0.2">
      <c r="A236" s="5"/>
      <c r="B236" s="6"/>
      <c r="C236" s="15"/>
      <c r="D236" s="13"/>
      <c r="E236" s="11"/>
      <c r="F236" s="11"/>
      <c r="G236" s="9"/>
      <c r="H236" s="9"/>
      <c r="I236" s="11"/>
      <c r="J236" s="12"/>
      <c r="K236" s="9"/>
      <c r="L236" s="7"/>
      <c r="M236" s="14"/>
      <c r="N236" s="7"/>
      <c r="O236" s="10"/>
      <c r="P236" s="7"/>
    </row>
    <row r="237" spans="1:16" x14ac:dyDescent="0.2">
      <c r="A237" s="5"/>
      <c r="B237" s="6"/>
      <c r="C237" s="15"/>
      <c r="D237" s="13"/>
      <c r="E237" s="11"/>
      <c r="F237" s="11"/>
      <c r="G237" s="9"/>
      <c r="H237" s="9"/>
      <c r="I237" s="11"/>
      <c r="J237" s="12"/>
      <c r="K237" s="9"/>
      <c r="L237" s="7"/>
      <c r="M237" s="14"/>
      <c r="N237" s="7"/>
      <c r="O237" s="10"/>
      <c r="P237" s="7"/>
    </row>
    <row r="238" spans="1:16" x14ac:dyDescent="0.2">
      <c r="A238" s="5"/>
      <c r="B238" s="6"/>
      <c r="C238" s="15"/>
      <c r="D238" s="13"/>
      <c r="E238" s="11"/>
      <c r="F238" s="11"/>
      <c r="G238" s="9"/>
      <c r="H238" s="9"/>
      <c r="I238" s="11"/>
      <c r="J238" s="12"/>
      <c r="K238" s="9"/>
      <c r="L238" s="7"/>
      <c r="M238" s="14"/>
      <c r="N238" s="7"/>
      <c r="O238" s="10"/>
      <c r="P238" s="7"/>
    </row>
    <row r="239" spans="1:16" x14ac:dyDescent="0.2">
      <c r="A239" s="5"/>
      <c r="B239" s="6"/>
      <c r="C239" s="15"/>
      <c r="D239" s="13"/>
      <c r="E239" s="11"/>
      <c r="F239" s="11"/>
      <c r="G239" s="9"/>
      <c r="H239" s="9"/>
      <c r="I239" s="11"/>
      <c r="J239" s="12"/>
      <c r="K239" s="9"/>
      <c r="L239" s="7"/>
      <c r="M239" s="14"/>
      <c r="N239" s="7"/>
      <c r="O239" s="10"/>
      <c r="P239" s="7"/>
    </row>
    <row r="240" spans="1:16" x14ac:dyDescent="0.2">
      <c r="A240" s="5"/>
      <c r="B240" s="6"/>
      <c r="C240" s="15"/>
      <c r="D240" s="13"/>
      <c r="E240" s="11"/>
      <c r="F240" s="11"/>
      <c r="G240" s="9"/>
      <c r="H240" s="9"/>
      <c r="I240" s="11"/>
      <c r="J240" s="12"/>
      <c r="K240" s="9"/>
      <c r="L240" s="7"/>
      <c r="M240" s="14"/>
      <c r="N240" s="7"/>
      <c r="O240" s="10"/>
      <c r="P240" s="7"/>
    </row>
    <row r="241" spans="1:16" x14ac:dyDescent="0.2">
      <c r="A241" s="5"/>
      <c r="B241" s="6"/>
      <c r="C241" s="15"/>
      <c r="D241" s="13"/>
      <c r="E241" s="11"/>
      <c r="F241" s="11"/>
      <c r="G241" s="9"/>
      <c r="H241" s="9"/>
      <c r="I241" s="11"/>
      <c r="J241" s="12"/>
      <c r="K241" s="9"/>
      <c r="L241" s="7"/>
      <c r="M241" s="14"/>
      <c r="N241" s="7"/>
      <c r="O241" s="10"/>
      <c r="P241" s="7"/>
    </row>
    <row r="242" spans="1:16" x14ac:dyDescent="0.2">
      <c r="A242" s="5"/>
      <c r="B242" s="6"/>
      <c r="C242" s="15"/>
      <c r="D242" s="13"/>
      <c r="E242" s="11"/>
      <c r="F242" s="11"/>
      <c r="G242" s="9"/>
      <c r="H242" s="9"/>
      <c r="I242" s="11"/>
      <c r="J242" s="12"/>
      <c r="K242" s="9"/>
      <c r="L242" s="7"/>
      <c r="M242" s="14"/>
      <c r="N242" s="7"/>
      <c r="O242" s="10"/>
      <c r="P242" s="7"/>
    </row>
    <row r="243" spans="1:16" x14ac:dyDescent="0.2">
      <c r="A243" s="5"/>
      <c r="B243" s="6"/>
      <c r="C243" s="15"/>
      <c r="D243" s="13"/>
      <c r="E243" s="11"/>
      <c r="F243" s="11"/>
      <c r="G243" s="9"/>
      <c r="H243" s="9"/>
      <c r="I243" s="11"/>
      <c r="J243" s="12"/>
      <c r="K243" s="9"/>
      <c r="L243" s="7"/>
      <c r="M243" s="14"/>
      <c r="N243" s="7"/>
      <c r="O243" s="10"/>
      <c r="P243" s="7"/>
    </row>
    <row r="244" spans="1:16" x14ac:dyDescent="0.2">
      <c r="A244" s="5"/>
      <c r="B244" s="6"/>
      <c r="C244" s="15"/>
      <c r="D244" s="13"/>
      <c r="E244" s="11"/>
      <c r="F244" s="11"/>
      <c r="G244" s="9"/>
      <c r="H244" s="9"/>
      <c r="I244" s="11"/>
      <c r="J244" s="12"/>
      <c r="K244" s="9"/>
      <c r="L244" s="7"/>
      <c r="M244" s="14"/>
      <c r="N244" s="7"/>
      <c r="O244" s="10"/>
      <c r="P244" s="7"/>
    </row>
    <row r="245" spans="1:16" x14ac:dyDescent="0.2">
      <c r="A245" s="5"/>
      <c r="B245" s="6"/>
      <c r="C245" s="15"/>
      <c r="D245" s="13"/>
      <c r="E245" s="11"/>
      <c r="F245" s="11"/>
      <c r="G245" s="9"/>
      <c r="H245" s="9"/>
      <c r="I245" s="11"/>
      <c r="J245" s="12"/>
      <c r="K245" s="9"/>
      <c r="L245" s="7"/>
      <c r="M245" s="14"/>
      <c r="N245" s="7"/>
      <c r="O245" s="10"/>
      <c r="P245" s="7"/>
    </row>
    <row r="246" spans="1:16" x14ac:dyDescent="0.2">
      <c r="A246" s="5"/>
      <c r="B246" s="6"/>
      <c r="C246" s="15"/>
      <c r="D246" s="13"/>
      <c r="E246" s="11"/>
      <c r="F246" s="11"/>
      <c r="G246" s="9"/>
      <c r="H246" s="9"/>
      <c r="I246" s="11"/>
      <c r="J246" s="12"/>
      <c r="K246" s="9"/>
      <c r="L246" s="7"/>
      <c r="M246" s="14"/>
      <c r="N246" s="7"/>
      <c r="O246" s="10"/>
      <c r="P246" s="7"/>
    </row>
    <row r="247" spans="1:16" x14ac:dyDescent="0.2">
      <c r="A247" s="5"/>
      <c r="B247" s="6"/>
      <c r="C247" s="15"/>
      <c r="D247" s="13"/>
      <c r="E247" s="11"/>
      <c r="F247" s="11"/>
      <c r="G247" s="9"/>
      <c r="H247" s="9"/>
      <c r="I247" s="11"/>
      <c r="J247" s="12"/>
      <c r="K247" s="9"/>
      <c r="L247" s="7"/>
      <c r="M247" s="14"/>
      <c r="N247" s="7"/>
      <c r="O247" s="10"/>
      <c r="P247" s="7"/>
    </row>
    <row r="248" spans="1:16" x14ac:dyDescent="0.2">
      <c r="A248" s="5"/>
      <c r="B248" s="6"/>
      <c r="C248" s="15"/>
      <c r="D248" s="13"/>
      <c r="E248" s="11"/>
      <c r="F248" s="11"/>
      <c r="G248" s="9"/>
      <c r="H248" s="9"/>
      <c r="I248" s="11"/>
      <c r="J248" s="12"/>
      <c r="K248" s="9"/>
      <c r="L248" s="7"/>
      <c r="M248" s="14"/>
      <c r="N248" s="7"/>
      <c r="O248" s="10"/>
      <c r="P248" s="7"/>
    </row>
    <row r="249" spans="1:16" x14ac:dyDescent="0.2">
      <c r="A249" s="5"/>
      <c r="B249" s="6"/>
      <c r="C249" s="15"/>
      <c r="D249" s="13"/>
      <c r="E249" s="11"/>
      <c r="F249" s="11"/>
      <c r="G249" s="9"/>
      <c r="H249" s="9"/>
      <c r="I249" s="11"/>
      <c r="J249" s="12"/>
      <c r="K249" s="9"/>
      <c r="L249" s="7"/>
      <c r="M249" s="14"/>
      <c r="N249" s="7"/>
      <c r="O249" s="10"/>
      <c r="P249" s="7"/>
    </row>
    <row r="250" spans="1:16" x14ac:dyDescent="0.2">
      <c r="A250" s="5"/>
      <c r="B250" s="6"/>
      <c r="C250" s="15"/>
      <c r="D250" s="13"/>
      <c r="E250" s="11"/>
      <c r="F250" s="11"/>
      <c r="G250" s="9"/>
      <c r="H250" s="9"/>
      <c r="I250" s="11"/>
      <c r="J250" s="12"/>
      <c r="K250" s="9"/>
      <c r="L250" s="7"/>
      <c r="M250" s="14"/>
      <c r="N250" s="7"/>
      <c r="O250" s="10"/>
      <c r="P250" s="7"/>
    </row>
    <row r="251" spans="1:16" x14ac:dyDescent="0.2">
      <c r="A251" s="5"/>
      <c r="B251" s="6"/>
      <c r="C251" s="15"/>
      <c r="D251" s="13"/>
      <c r="E251" s="11"/>
      <c r="F251" s="11"/>
      <c r="G251" s="9"/>
      <c r="H251" s="9"/>
      <c r="I251" s="11"/>
      <c r="J251" s="12"/>
      <c r="K251" s="9"/>
      <c r="L251" s="7"/>
      <c r="M251" s="14"/>
      <c r="N251" s="7"/>
      <c r="O251" s="10"/>
      <c r="P251" s="7"/>
    </row>
    <row r="252" spans="1:16" x14ac:dyDescent="0.2">
      <c r="A252" s="5"/>
      <c r="B252" s="6"/>
      <c r="C252" s="15"/>
      <c r="D252" s="13"/>
      <c r="E252" s="11"/>
      <c r="F252" s="11"/>
      <c r="G252" s="9"/>
      <c r="H252" s="9"/>
      <c r="I252" s="11"/>
      <c r="J252" s="12"/>
      <c r="K252" s="9"/>
      <c r="L252" s="7"/>
      <c r="M252" s="14"/>
      <c r="N252" s="7"/>
      <c r="O252" s="10"/>
      <c r="P252" s="7"/>
    </row>
    <row r="253" spans="1:16" x14ac:dyDescent="0.2">
      <c r="A253" s="5"/>
      <c r="B253" s="6"/>
      <c r="C253" s="15"/>
      <c r="D253" s="13"/>
      <c r="E253" s="11"/>
      <c r="F253" s="11"/>
      <c r="G253" s="9"/>
      <c r="H253" s="9"/>
      <c r="I253" s="11"/>
      <c r="J253" s="12"/>
      <c r="K253" s="9"/>
      <c r="L253" s="7"/>
      <c r="M253" s="14"/>
      <c r="N253" s="7"/>
      <c r="O253" s="10"/>
      <c r="P253" s="7"/>
    </row>
    <row r="254" spans="1:16" x14ac:dyDescent="0.2">
      <c r="A254" s="5"/>
      <c r="B254" s="6"/>
      <c r="C254" s="15"/>
      <c r="D254" s="13"/>
      <c r="E254" s="11"/>
      <c r="F254" s="11"/>
      <c r="G254" s="9"/>
      <c r="H254" s="9"/>
      <c r="I254" s="11"/>
      <c r="J254" s="12"/>
      <c r="K254" s="9"/>
      <c r="L254" s="7"/>
      <c r="M254" s="14"/>
      <c r="N254" s="7"/>
      <c r="O254" s="10"/>
      <c r="P254" s="7"/>
    </row>
    <row r="255" spans="1:16" x14ac:dyDescent="0.2">
      <c r="A255" s="5"/>
      <c r="B255" s="6"/>
      <c r="C255" s="15"/>
      <c r="D255" s="13"/>
      <c r="E255" s="11"/>
      <c r="F255" s="11"/>
      <c r="G255" s="9"/>
      <c r="H255" s="9"/>
      <c r="I255" s="11"/>
      <c r="J255" s="12"/>
      <c r="K255" s="9"/>
      <c r="L255" s="7"/>
      <c r="M255" s="14"/>
      <c r="N255" s="7"/>
      <c r="O255" s="10"/>
      <c r="P255" s="7"/>
    </row>
    <row r="256" spans="1:16" x14ac:dyDescent="0.2">
      <c r="A256" s="5"/>
      <c r="B256" s="6"/>
      <c r="C256" s="15"/>
      <c r="D256" s="13"/>
      <c r="E256" s="11"/>
      <c r="F256" s="11"/>
      <c r="G256" s="9"/>
      <c r="H256" s="9"/>
      <c r="I256" s="11"/>
      <c r="J256" s="12"/>
      <c r="K256" s="9"/>
      <c r="L256" s="7"/>
      <c r="M256" s="14"/>
      <c r="N256" s="7"/>
      <c r="O256" s="10"/>
      <c r="P256" s="7"/>
    </row>
    <row r="257" spans="1:16" x14ac:dyDescent="0.2">
      <c r="A257" s="5"/>
      <c r="B257" s="6"/>
      <c r="C257" s="15"/>
      <c r="D257" s="13"/>
      <c r="E257" s="11"/>
      <c r="F257" s="11"/>
      <c r="G257" s="9"/>
      <c r="H257" s="9"/>
      <c r="I257" s="11"/>
      <c r="J257" s="12"/>
      <c r="K257" s="9"/>
      <c r="L257" s="7"/>
      <c r="M257" s="14"/>
      <c r="N257" s="7"/>
      <c r="O257" s="10"/>
      <c r="P257" s="7"/>
    </row>
    <row r="258" spans="1:16" x14ac:dyDescent="0.2">
      <c r="A258" s="5"/>
      <c r="B258" s="6"/>
      <c r="C258" s="15"/>
      <c r="D258" s="13"/>
      <c r="E258" s="11"/>
      <c r="F258" s="11"/>
      <c r="G258" s="9"/>
      <c r="H258" s="9"/>
      <c r="I258" s="11"/>
      <c r="J258" s="12"/>
      <c r="K258" s="9"/>
      <c r="L258" s="7"/>
      <c r="M258" s="14"/>
      <c r="N258" s="7"/>
      <c r="O258" s="10"/>
      <c r="P258" s="7"/>
    </row>
    <row r="259" spans="1:16" x14ac:dyDescent="0.2">
      <c r="A259" s="5"/>
      <c r="B259" s="6"/>
      <c r="C259" s="15"/>
      <c r="D259" s="13"/>
      <c r="E259" s="11"/>
      <c r="F259" s="11"/>
      <c r="G259" s="9"/>
      <c r="H259" s="9"/>
      <c r="I259" s="11"/>
      <c r="J259" s="12"/>
      <c r="K259" s="9"/>
      <c r="L259" s="7"/>
      <c r="M259" s="14"/>
      <c r="N259" s="7"/>
      <c r="O259" s="10"/>
      <c r="P259" s="7"/>
    </row>
    <row r="260" spans="1:16" x14ac:dyDescent="0.2">
      <c r="A260" s="5"/>
      <c r="B260" s="6"/>
      <c r="C260" s="15"/>
      <c r="D260" s="13"/>
      <c r="E260" s="11"/>
      <c r="F260" s="11"/>
      <c r="G260" s="9"/>
      <c r="H260" s="9"/>
      <c r="I260" s="11"/>
      <c r="J260" s="12"/>
      <c r="K260" s="9"/>
      <c r="L260" s="7"/>
      <c r="M260" s="14"/>
      <c r="N260" s="7"/>
      <c r="O260" s="10"/>
      <c r="P260" s="7"/>
    </row>
    <row r="261" spans="1:16" x14ac:dyDescent="0.2">
      <c r="A261" s="5"/>
      <c r="B261" s="6"/>
      <c r="C261" s="15"/>
      <c r="D261" s="13"/>
      <c r="E261" s="11"/>
      <c r="F261" s="11"/>
      <c r="G261" s="9"/>
      <c r="H261" s="9"/>
      <c r="I261" s="11"/>
      <c r="J261" s="12"/>
      <c r="K261" s="9"/>
      <c r="L261" s="7"/>
      <c r="M261" s="14"/>
      <c r="N261" s="7"/>
      <c r="O261" s="10"/>
      <c r="P261" s="7"/>
    </row>
    <row r="262" spans="1:16" x14ac:dyDescent="0.2">
      <c r="A262" s="5"/>
      <c r="B262" s="6"/>
      <c r="C262" s="15"/>
      <c r="D262" s="13"/>
      <c r="E262" s="11"/>
      <c r="F262" s="11"/>
      <c r="G262" s="9"/>
      <c r="H262" s="9"/>
      <c r="I262" s="11"/>
      <c r="J262" s="12"/>
      <c r="K262" s="9"/>
      <c r="L262" s="7"/>
      <c r="M262" s="14"/>
      <c r="N262" s="7"/>
      <c r="O262" s="10"/>
      <c r="P262" s="7"/>
    </row>
    <row r="263" spans="1:16" x14ac:dyDescent="0.2">
      <c r="A263" s="5"/>
      <c r="B263" s="6"/>
      <c r="C263" s="15"/>
      <c r="D263" s="13"/>
      <c r="E263" s="11"/>
      <c r="F263" s="11"/>
      <c r="G263" s="9"/>
      <c r="H263" s="9"/>
      <c r="I263" s="11"/>
      <c r="J263" s="12"/>
      <c r="K263" s="9"/>
      <c r="L263" s="7"/>
      <c r="M263" s="14"/>
      <c r="N263" s="7"/>
      <c r="O263" s="10"/>
      <c r="P263" s="7"/>
    </row>
    <row r="264" spans="1:16" x14ac:dyDescent="0.2">
      <c r="A264" s="5"/>
      <c r="B264" s="6"/>
      <c r="C264" s="15"/>
      <c r="D264" s="13"/>
      <c r="E264" s="11"/>
      <c r="F264" s="11"/>
      <c r="G264" s="9"/>
      <c r="H264" s="9"/>
      <c r="I264" s="11"/>
      <c r="J264" s="12"/>
      <c r="K264" s="9"/>
      <c r="L264" s="7"/>
      <c r="M264" s="14"/>
      <c r="N264" s="7"/>
      <c r="O264" s="10"/>
      <c r="P264" s="7"/>
    </row>
    <row r="265" spans="1:16" x14ac:dyDescent="0.2">
      <c r="A265" s="5"/>
      <c r="B265" s="6"/>
      <c r="C265" s="15"/>
      <c r="D265" s="13"/>
      <c r="E265" s="11"/>
      <c r="F265" s="11"/>
      <c r="G265" s="9"/>
      <c r="H265" s="9"/>
      <c r="I265" s="11"/>
      <c r="J265" s="12"/>
      <c r="K265" s="9"/>
      <c r="L265" s="7"/>
      <c r="M265" s="14"/>
      <c r="N265" s="7"/>
      <c r="O265" s="10"/>
      <c r="P265" s="7"/>
    </row>
    <row r="266" spans="1:16" x14ac:dyDescent="0.2">
      <c r="A266" s="5"/>
      <c r="B266" s="6"/>
      <c r="C266" s="15"/>
      <c r="D266" s="13"/>
      <c r="E266" s="11"/>
      <c r="F266" s="11"/>
      <c r="G266" s="9"/>
      <c r="H266" s="9"/>
      <c r="I266" s="11"/>
      <c r="J266" s="12"/>
      <c r="K266" s="9"/>
      <c r="L266" s="7"/>
      <c r="M266" s="14"/>
      <c r="N266" s="7"/>
      <c r="O266" s="10"/>
      <c r="P266" s="7"/>
    </row>
    <row r="267" spans="1:16" x14ac:dyDescent="0.2">
      <c r="A267" s="5"/>
      <c r="B267" s="6"/>
      <c r="C267" s="15"/>
      <c r="D267" s="13"/>
      <c r="E267" s="11"/>
      <c r="F267" s="11"/>
      <c r="G267" s="9"/>
      <c r="H267" s="9"/>
      <c r="I267" s="11"/>
      <c r="J267" s="12"/>
      <c r="K267" s="9"/>
      <c r="L267" s="7"/>
      <c r="M267" s="14"/>
      <c r="N267" s="7"/>
      <c r="O267" s="10"/>
      <c r="P267" s="7"/>
    </row>
    <row r="268" spans="1:16" x14ac:dyDescent="0.2">
      <c r="A268" s="5"/>
      <c r="B268" s="6"/>
      <c r="C268" s="15"/>
      <c r="D268" s="13"/>
      <c r="E268" s="11"/>
      <c r="F268" s="11"/>
      <c r="G268" s="9"/>
      <c r="H268" s="9"/>
      <c r="I268" s="11"/>
      <c r="J268" s="12"/>
      <c r="K268" s="9"/>
      <c r="L268" s="7"/>
      <c r="M268" s="14"/>
      <c r="N268" s="7"/>
      <c r="O268" s="10"/>
      <c r="P268" s="7"/>
    </row>
    <row r="269" spans="1:16" x14ac:dyDescent="0.2">
      <c r="A269" s="5"/>
      <c r="B269" s="6"/>
      <c r="C269" s="15"/>
      <c r="D269" s="13"/>
      <c r="E269" s="11"/>
      <c r="F269" s="11"/>
      <c r="G269" s="9"/>
      <c r="H269" s="9"/>
      <c r="I269" s="11"/>
      <c r="J269" s="12"/>
      <c r="K269" s="9"/>
      <c r="L269" s="7"/>
      <c r="M269" s="14"/>
      <c r="N269" s="7"/>
      <c r="O269" s="10"/>
      <c r="P269" s="7"/>
    </row>
    <row r="270" spans="1:16" x14ac:dyDescent="0.2">
      <c r="A270" s="5"/>
      <c r="B270" s="6"/>
      <c r="C270" s="15"/>
      <c r="D270" s="13"/>
      <c r="E270" s="11"/>
      <c r="F270" s="11"/>
      <c r="G270" s="9"/>
      <c r="H270" s="9"/>
      <c r="I270" s="11"/>
      <c r="J270" s="12"/>
      <c r="K270" s="9"/>
      <c r="L270" s="7"/>
      <c r="M270" s="14"/>
      <c r="N270" s="7"/>
      <c r="O270" s="10"/>
      <c r="P270" s="7"/>
    </row>
    <row r="271" spans="1:16" x14ac:dyDescent="0.2">
      <c r="A271" s="5"/>
      <c r="B271" s="6"/>
      <c r="C271" s="15"/>
      <c r="D271" s="13"/>
      <c r="E271" s="11"/>
      <c r="F271" s="11"/>
      <c r="G271" s="9"/>
      <c r="H271" s="9"/>
      <c r="I271" s="11"/>
      <c r="J271" s="12"/>
      <c r="K271" s="9"/>
      <c r="L271" s="7"/>
      <c r="M271" s="14"/>
      <c r="N271" s="7"/>
      <c r="O271" s="10"/>
      <c r="P271" s="7"/>
    </row>
    <row r="272" spans="1:16" x14ac:dyDescent="0.2">
      <c r="A272" s="5"/>
      <c r="B272" s="6"/>
      <c r="C272" s="15"/>
      <c r="D272" s="13"/>
      <c r="E272" s="11"/>
      <c r="F272" s="11"/>
      <c r="G272" s="9"/>
      <c r="H272" s="9"/>
      <c r="I272" s="11"/>
      <c r="J272" s="12"/>
      <c r="K272" s="9"/>
      <c r="L272" s="7"/>
      <c r="M272" s="14"/>
      <c r="N272" s="7"/>
      <c r="O272" s="10"/>
      <c r="P272" s="7"/>
    </row>
    <row r="273" spans="1:16" x14ac:dyDescent="0.2">
      <c r="A273" s="5"/>
      <c r="B273" s="6"/>
      <c r="C273" s="15"/>
      <c r="D273" s="13"/>
      <c r="E273" s="11"/>
      <c r="F273" s="11"/>
      <c r="G273" s="9"/>
      <c r="H273" s="9"/>
      <c r="I273" s="11"/>
      <c r="J273" s="12"/>
      <c r="K273" s="9"/>
      <c r="L273" s="7"/>
      <c r="M273" s="14"/>
      <c r="N273" s="7"/>
      <c r="O273" s="10"/>
      <c r="P273" s="7"/>
    </row>
    <row r="274" spans="1:16" x14ac:dyDescent="0.2">
      <c r="A274" s="5"/>
      <c r="B274" s="6"/>
      <c r="C274" s="15"/>
      <c r="D274" s="13"/>
      <c r="E274" s="11"/>
      <c r="F274" s="11"/>
      <c r="G274" s="9"/>
      <c r="H274" s="9"/>
      <c r="I274" s="11"/>
      <c r="J274" s="12"/>
      <c r="K274" s="9"/>
      <c r="L274" s="7"/>
      <c r="M274" s="14"/>
      <c r="N274" s="7"/>
      <c r="O274" s="10"/>
      <c r="P274" s="7"/>
    </row>
    <row r="275" spans="1:16" x14ac:dyDescent="0.2">
      <c r="A275" s="5"/>
      <c r="B275" s="6"/>
      <c r="C275" s="15"/>
      <c r="D275" s="13"/>
      <c r="E275" s="11"/>
      <c r="F275" s="11"/>
      <c r="G275" s="9"/>
      <c r="H275" s="9"/>
      <c r="I275" s="11"/>
      <c r="J275" s="12"/>
      <c r="K275" s="9"/>
      <c r="L275" s="7"/>
      <c r="M275" s="14"/>
      <c r="N275" s="7"/>
      <c r="O275" s="10"/>
      <c r="P275" s="7"/>
    </row>
    <row r="276" spans="1:16" x14ac:dyDescent="0.2">
      <c r="A276" s="5"/>
      <c r="B276" s="6"/>
      <c r="C276" s="15"/>
      <c r="D276" s="13"/>
      <c r="E276" s="11"/>
      <c r="F276" s="11"/>
      <c r="G276" s="9"/>
      <c r="H276" s="9"/>
      <c r="I276" s="11"/>
      <c r="J276" s="12"/>
      <c r="K276" s="9"/>
      <c r="L276" s="7"/>
      <c r="M276" s="14"/>
      <c r="N276" s="7"/>
      <c r="O276" s="10"/>
      <c r="P276" s="7"/>
    </row>
    <row r="277" spans="1:16" x14ac:dyDescent="0.2">
      <c r="A277" s="5"/>
      <c r="B277" s="6"/>
      <c r="C277" s="15"/>
      <c r="D277" s="13"/>
      <c r="E277" s="11"/>
      <c r="F277" s="11"/>
      <c r="G277" s="9"/>
      <c r="H277" s="9"/>
      <c r="I277" s="11"/>
      <c r="J277" s="12"/>
      <c r="K277" s="9"/>
      <c r="L277" s="7"/>
      <c r="M277" s="14"/>
      <c r="N277" s="7"/>
      <c r="O277" s="10"/>
      <c r="P277" s="7"/>
    </row>
    <row r="278" spans="1:16" x14ac:dyDescent="0.2">
      <c r="A278" s="5"/>
      <c r="B278" s="6"/>
      <c r="C278" s="15"/>
      <c r="D278" s="13"/>
      <c r="E278" s="11"/>
      <c r="F278" s="11"/>
      <c r="G278" s="9"/>
      <c r="H278" s="9"/>
      <c r="I278" s="11"/>
      <c r="J278" s="12"/>
      <c r="K278" s="9"/>
      <c r="L278" s="7"/>
      <c r="M278" s="14"/>
      <c r="N278" s="7"/>
      <c r="O278" s="10"/>
      <c r="P278" s="7"/>
    </row>
    <row r="279" spans="1:16" x14ac:dyDescent="0.2">
      <c r="A279" s="5"/>
      <c r="B279" s="6"/>
      <c r="C279" s="15"/>
      <c r="D279" s="13"/>
      <c r="E279" s="11"/>
      <c r="F279" s="11"/>
      <c r="G279" s="9"/>
      <c r="H279" s="9"/>
      <c r="I279" s="11"/>
      <c r="J279" s="12"/>
      <c r="K279" s="9"/>
      <c r="L279" s="7"/>
      <c r="M279" s="14"/>
      <c r="N279" s="7"/>
      <c r="O279" s="10"/>
      <c r="P279" s="7"/>
    </row>
    <row r="280" spans="1:16" x14ac:dyDescent="0.2">
      <c r="A280" s="5"/>
      <c r="B280" s="6"/>
      <c r="C280" s="15"/>
      <c r="D280" s="13"/>
      <c r="E280" s="11"/>
      <c r="F280" s="11"/>
      <c r="G280" s="9"/>
      <c r="H280" s="9"/>
      <c r="I280" s="11"/>
      <c r="J280" s="12"/>
      <c r="K280" s="9"/>
      <c r="L280" s="7"/>
      <c r="M280" s="14"/>
      <c r="N280" s="7"/>
      <c r="O280" s="10"/>
      <c r="P280" s="7"/>
    </row>
    <row r="281" spans="1:16" x14ac:dyDescent="0.2">
      <c r="A281" s="5"/>
      <c r="B281" s="6"/>
      <c r="C281" s="15"/>
      <c r="D281" s="13"/>
      <c r="E281" s="11"/>
      <c r="F281" s="11"/>
      <c r="G281" s="9"/>
      <c r="H281" s="9"/>
      <c r="I281" s="11"/>
      <c r="J281" s="12"/>
      <c r="K281" s="9"/>
      <c r="L281" s="7"/>
      <c r="M281" s="14"/>
      <c r="N281" s="7"/>
      <c r="O281" s="10"/>
      <c r="P281" s="7"/>
    </row>
    <row r="282" spans="1:16" x14ac:dyDescent="0.2">
      <c r="A282" s="5"/>
      <c r="B282" s="6"/>
      <c r="C282" s="15"/>
      <c r="D282" s="13"/>
      <c r="E282" s="11"/>
      <c r="F282" s="11"/>
      <c r="G282" s="9"/>
      <c r="H282" s="9"/>
      <c r="I282" s="11"/>
      <c r="J282" s="12"/>
      <c r="K282" s="9"/>
      <c r="L282" s="7"/>
      <c r="M282" s="14"/>
      <c r="N282" s="7"/>
      <c r="O282" s="10"/>
      <c r="P282" s="7"/>
    </row>
    <row r="283" spans="1:16" x14ac:dyDescent="0.2">
      <c r="A283" s="5"/>
      <c r="B283" s="6"/>
      <c r="C283" s="15"/>
      <c r="D283" s="13"/>
      <c r="E283" s="11"/>
      <c r="F283" s="11"/>
      <c r="G283" s="9"/>
      <c r="H283" s="9"/>
      <c r="I283" s="11"/>
      <c r="J283" s="12"/>
      <c r="K283" s="9"/>
      <c r="L283" s="7"/>
      <c r="M283" s="14"/>
      <c r="N283" s="7"/>
      <c r="O283" s="10"/>
      <c r="P283" s="7"/>
    </row>
    <row r="284" spans="1:16" x14ac:dyDescent="0.2">
      <c r="A284" s="5"/>
      <c r="B284" s="6"/>
      <c r="C284" s="15"/>
      <c r="D284" s="13"/>
      <c r="E284" s="11"/>
      <c r="F284" s="11"/>
      <c r="G284" s="9"/>
      <c r="H284" s="9"/>
      <c r="I284" s="11"/>
      <c r="J284" s="12"/>
      <c r="K284" s="9"/>
      <c r="L284" s="7"/>
      <c r="M284" s="14"/>
      <c r="N284" s="7"/>
      <c r="O284" s="10"/>
      <c r="P284" s="7"/>
    </row>
    <row r="285" spans="1:16" x14ac:dyDescent="0.2">
      <c r="A285" s="5"/>
      <c r="B285" s="6"/>
      <c r="C285" s="15"/>
      <c r="D285" s="13"/>
      <c r="E285" s="11"/>
      <c r="F285" s="11"/>
      <c r="G285" s="9"/>
      <c r="H285" s="9"/>
      <c r="I285" s="11"/>
      <c r="J285" s="12"/>
      <c r="K285" s="9"/>
      <c r="L285" s="7"/>
      <c r="M285" s="14"/>
      <c r="N285" s="7"/>
      <c r="O285" s="10"/>
      <c r="P285" s="7"/>
    </row>
    <row r="286" spans="1:16" x14ac:dyDescent="0.2">
      <c r="A286" s="5"/>
      <c r="B286" s="6"/>
      <c r="C286" s="15"/>
      <c r="D286" s="13"/>
      <c r="E286" s="11"/>
      <c r="F286" s="11"/>
      <c r="G286" s="9"/>
      <c r="H286" s="9"/>
      <c r="I286" s="11"/>
      <c r="J286" s="12"/>
      <c r="K286" s="9"/>
      <c r="L286" s="7"/>
      <c r="M286" s="14"/>
      <c r="N286" s="7"/>
      <c r="O286" s="10"/>
      <c r="P286" s="7"/>
    </row>
    <row r="287" spans="1:16" x14ac:dyDescent="0.2">
      <c r="A287" s="5"/>
      <c r="B287" s="6"/>
      <c r="C287" s="15"/>
      <c r="D287" s="13"/>
      <c r="E287" s="11"/>
      <c r="F287" s="11"/>
      <c r="G287" s="9"/>
      <c r="H287" s="9"/>
      <c r="I287" s="11"/>
      <c r="J287" s="12"/>
      <c r="K287" s="9"/>
      <c r="L287" s="7"/>
      <c r="M287" s="14"/>
      <c r="N287" s="7"/>
      <c r="O287" s="10"/>
      <c r="P287" s="7"/>
    </row>
    <row r="288" spans="1:16" x14ac:dyDescent="0.2">
      <c r="A288" s="5"/>
      <c r="B288" s="6"/>
      <c r="C288" s="15"/>
      <c r="D288" s="13"/>
      <c r="E288" s="11"/>
      <c r="F288" s="11"/>
      <c r="G288" s="9"/>
      <c r="H288" s="9"/>
      <c r="I288" s="11"/>
      <c r="J288" s="12"/>
      <c r="K288" s="9"/>
      <c r="L288" s="7"/>
      <c r="M288" s="14"/>
      <c r="N288" s="7"/>
      <c r="O288" s="10"/>
      <c r="P288" s="7"/>
    </row>
    <row r="289" spans="1:16" x14ac:dyDescent="0.2">
      <c r="A289" s="5"/>
      <c r="B289" s="6"/>
      <c r="C289" s="15"/>
      <c r="D289" s="13"/>
      <c r="E289" s="11"/>
      <c r="F289" s="11"/>
      <c r="G289" s="9"/>
      <c r="H289" s="9"/>
      <c r="I289" s="11"/>
      <c r="J289" s="12"/>
      <c r="K289" s="9"/>
      <c r="L289" s="7"/>
      <c r="M289" s="14"/>
      <c r="N289" s="7"/>
      <c r="O289" s="10"/>
      <c r="P289" s="7"/>
    </row>
    <row r="290" spans="1:16" x14ac:dyDescent="0.2">
      <c r="A290" s="5"/>
      <c r="B290" s="6"/>
      <c r="C290" s="15"/>
      <c r="D290" s="13"/>
      <c r="E290" s="11"/>
      <c r="F290" s="11"/>
      <c r="G290" s="9"/>
      <c r="H290" s="9"/>
      <c r="I290" s="11"/>
      <c r="J290" s="12"/>
      <c r="K290" s="9"/>
      <c r="L290" s="7"/>
      <c r="M290" s="14"/>
      <c r="N290" s="7"/>
      <c r="O290" s="10"/>
      <c r="P290" s="7"/>
    </row>
    <row r="291" spans="1:16" x14ac:dyDescent="0.2">
      <c r="A291" s="5"/>
      <c r="B291" s="6"/>
      <c r="C291" s="15"/>
      <c r="D291" s="13"/>
      <c r="E291" s="11"/>
      <c r="F291" s="11"/>
      <c r="G291" s="9"/>
      <c r="H291" s="9"/>
      <c r="I291" s="11"/>
      <c r="J291" s="12"/>
      <c r="K291" s="9"/>
      <c r="L291" s="7"/>
      <c r="M291" s="14"/>
      <c r="N291" s="7"/>
      <c r="O291" s="10"/>
      <c r="P291" s="7"/>
    </row>
    <row r="292" spans="1:16" x14ac:dyDescent="0.2">
      <c r="A292" s="5"/>
      <c r="B292" s="6"/>
      <c r="C292" s="15"/>
      <c r="D292" s="13"/>
      <c r="E292" s="11"/>
      <c r="F292" s="11"/>
      <c r="G292" s="9"/>
      <c r="H292" s="9"/>
      <c r="I292" s="11"/>
      <c r="J292" s="12"/>
      <c r="K292" s="9"/>
      <c r="L292" s="7"/>
      <c r="M292" s="14"/>
      <c r="N292" s="7"/>
      <c r="O292" s="10"/>
      <c r="P292" s="7"/>
    </row>
    <row r="293" spans="1:16" x14ac:dyDescent="0.2">
      <c r="A293" s="5"/>
      <c r="B293" s="6"/>
      <c r="C293" s="15"/>
      <c r="D293" s="13"/>
      <c r="E293" s="11"/>
      <c r="F293" s="11"/>
      <c r="G293" s="9"/>
      <c r="H293" s="9"/>
      <c r="I293" s="11"/>
      <c r="J293" s="12"/>
      <c r="K293" s="9"/>
      <c r="L293" s="7"/>
      <c r="M293" s="14"/>
      <c r="N293" s="7"/>
      <c r="O293" s="10"/>
      <c r="P293" s="7"/>
    </row>
    <row r="294" spans="1:16" x14ac:dyDescent="0.2">
      <c r="A294" s="5"/>
      <c r="B294" s="6"/>
      <c r="C294" s="15"/>
      <c r="D294" s="13"/>
      <c r="E294" s="11"/>
      <c r="F294" s="11"/>
      <c r="G294" s="9"/>
      <c r="H294" s="9"/>
      <c r="I294" s="11"/>
      <c r="J294" s="12"/>
      <c r="K294" s="9"/>
      <c r="L294" s="7"/>
      <c r="M294" s="14"/>
      <c r="N294" s="7"/>
      <c r="O294" s="10"/>
      <c r="P294" s="7"/>
    </row>
    <row r="295" spans="1:16" x14ac:dyDescent="0.2">
      <c r="A295" s="5"/>
      <c r="B295" s="6"/>
      <c r="C295" s="15"/>
      <c r="D295" s="13"/>
      <c r="E295" s="11"/>
      <c r="F295" s="11"/>
      <c r="G295" s="9"/>
      <c r="H295" s="9"/>
      <c r="I295" s="11"/>
      <c r="J295" s="12"/>
      <c r="K295" s="9"/>
      <c r="L295" s="7"/>
      <c r="M295" s="14"/>
      <c r="N295" s="7"/>
      <c r="O295" s="10"/>
      <c r="P295" s="7"/>
    </row>
    <row r="296" spans="1:16" x14ac:dyDescent="0.2">
      <c r="A296" s="5"/>
      <c r="B296" s="6"/>
      <c r="C296" s="15"/>
      <c r="D296" s="13"/>
      <c r="E296" s="11"/>
      <c r="F296" s="11"/>
      <c r="G296" s="9"/>
      <c r="H296" s="9"/>
      <c r="I296" s="11"/>
      <c r="J296" s="12"/>
      <c r="K296" s="9"/>
      <c r="L296" s="7"/>
      <c r="M296" s="14"/>
      <c r="N296" s="7"/>
      <c r="O296" s="10"/>
      <c r="P296" s="7"/>
    </row>
    <row r="297" spans="1:16" x14ac:dyDescent="0.2">
      <c r="A297" s="5"/>
      <c r="B297" s="6"/>
      <c r="C297" s="15"/>
      <c r="D297" s="13"/>
      <c r="E297" s="11"/>
      <c r="F297" s="11"/>
      <c r="G297" s="9"/>
      <c r="H297" s="9"/>
      <c r="I297" s="11"/>
      <c r="J297" s="12"/>
      <c r="K297" s="9"/>
      <c r="L297" s="7"/>
      <c r="M297" s="14"/>
      <c r="N297" s="7"/>
      <c r="O297" s="10"/>
      <c r="P297" s="7"/>
    </row>
    <row r="298" spans="1:16" x14ac:dyDescent="0.2">
      <c r="A298" s="5"/>
      <c r="B298" s="6"/>
      <c r="C298" s="15"/>
      <c r="D298" s="13"/>
      <c r="E298" s="11"/>
      <c r="F298" s="11"/>
      <c r="G298" s="9"/>
      <c r="H298" s="9"/>
      <c r="I298" s="11"/>
      <c r="J298" s="12"/>
      <c r="K298" s="9"/>
      <c r="L298" s="7"/>
      <c r="M298" s="14"/>
      <c r="N298" s="7"/>
      <c r="O298" s="10"/>
      <c r="P298" s="7"/>
    </row>
    <row r="299" spans="1:16" x14ac:dyDescent="0.2">
      <c r="A299" s="5"/>
      <c r="B299" s="6"/>
      <c r="C299" s="15"/>
      <c r="D299" s="13"/>
      <c r="E299" s="11"/>
      <c r="F299" s="11"/>
      <c r="G299" s="9"/>
      <c r="H299" s="9"/>
      <c r="I299" s="11"/>
      <c r="J299" s="12"/>
      <c r="K299" s="9"/>
      <c r="L299" s="7"/>
      <c r="M299" s="14"/>
      <c r="N299" s="7"/>
      <c r="O299" s="10"/>
      <c r="P299" s="7"/>
    </row>
    <row r="300" spans="1:16" x14ac:dyDescent="0.2">
      <c r="A300" s="5"/>
      <c r="B300" s="6"/>
      <c r="C300" s="15"/>
      <c r="D300" s="13"/>
      <c r="E300" s="11"/>
      <c r="F300" s="11"/>
      <c r="G300" s="9"/>
      <c r="H300" s="9"/>
      <c r="I300" s="11"/>
      <c r="J300" s="12"/>
      <c r="K300" s="9"/>
      <c r="L300" s="7"/>
      <c r="M300" s="14"/>
      <c r="N300" s="7"/>
      <c r="O300" s="10"/>
      <c r="P300" s="7"/>
    </row>
    <row r="301" spans="1:16" x14ac:dyDescent="0.2">
      <c r="A301" s="5"/>
      <c r="B301" s="6"/>
      <c r="C301" s="15"/>
      <c r="D301" s="13"/>
      <c r="E301" s="11"/>
      <c r="F301" s="11"/>
      <c r="G301" s="9"/>
      <c r="H301" s="9"/>
      <c r="I301" s="11"/>
      <c r="J301" s="12"/>
      <c r="K301" s="9"/>
      <c r="L301" s="7"/>
      <c r="M301" s="14"/>
      <c r="N301" s="7"/>
      <c r="O301" s="10"/>
      <c r="P301" s="7"/>
    </row>
    <row r="302" spans="1:16" x14ac:dyDescent="0.2">
      <c r="A302" s="5"/>
      <c r="B302" s="6"/>
      <c r="C302" s="15"/>
      <c r="D302" s="13"/>
      <c r="E302" s="11"/>
      <c r="F302" s="11"/>
      <c r="G302" s="9"/>
      <c r="H302" s="9"/>
      <c r="I302" s="11"/>
      <c r="J302" s="12"/>
      <c r="K302" s="9"/>
      <c r="L302" s="7"/>
      <c r="M302" s="14"/>
      <c r="N302" s="7"/>
      <c r="O302" s="10"/>
      <c r="P302" s="7"/>
    </row>
    <row r="303" spans="1:16" x14ac:dyDescent="0.2">
      <c r="A303" s="5"/>
      <c r="B303" s="6"/>
      <c r="C303" s="15"/>
      <c r="D303" s="13"/>
      <c r="E303" s="11"/>
      <c r="F303" s="11"/>
      <c r="G303" s="9"/>
      <c r="H303" s="9"/>
      <c r="I303" s="11"/>
      <c r="J303" s="12"/>
      <c r="K303" s="9"/>
      <c r="L303" s="7"/>
      <c r="M303" s="14"/>
      <c r="N303" s="7"/>
      <c r="O303" s="10"/>
      <c r="P303" s="7"/>
    </row>
    <row r="304" spans="1:16" x14ac:dyDescent="0.2">
      <c r="A304" s="5"/>
      <c r="B304" s="6"/>
      <c r="C304" s="15"/>
      <c r="D304" s="13"/>
      <c r="E304" s="11"/>
      <c r="F304" s="11"/>
      <c r="G304" s="9"/>
      <c r="H304" s="9"/>
      <c r="I304" s="11"/>
      <c r="J304" s="12"/>
      <c r="K304" s="9"/>
      <c r="L304" s="7"/>
      <c r="M304" s="14"/>
      <c r="N304" s="7"/>
      <c r="O304" s="10"/>
      <c r="P304" s="7"/>
    </row>
    <row r="305" spans="1:16" x14ac:dyDescent="0.2">
      <c r="A305" s="5"/>
      <c r="B305" s="6"/>
      <c r="C305" s="15"/>
      <c r="D305" s="13"/>
      <c r="E305" s="11"/>
      <c r="F305" s="11"/>
      <c r="G305" s="9"/>
      <c r="H305" s="9"/>
      <c r="I305" s="11"/>
      <c r="J305" s="12"/>
      <c r="K305" s="9"/>
      <c r="L305" s="7"/>
      <c r="M305" s="14"/>
      <c r="N305" s="7"/>
      <c r="O305" s="10"/>
      <c r="P305" s="7"/>
    </row>
    <row r="306" spans="1:16" x14ac:dyDescent="0.2">
      <c r="A306" s="5"/>
      <c r="B306" s="6"/>
      <c r="C306" s="15"/>
      <c r="D306" s="13"/>
      <c r="E306" s="11"/>
      <c r="F306" s="11"/>
      <c r="G306" s="9"/>
      <c r="H306" s="9"/>
      <c r="I306" s="11"/>
      <c r="J306" s="12"/>
      <c r="K306" s="9"/>
      <c r="L306" s="7"/>
      <c r="M306" s="14"/>
      <c r="N306" s="7"/>
      <c r="O306" s="10"/>
      <c r="P306" s="7"/>
    </row>
    <row r="307" spans="1:16" x14ac:dyDescent="0.2">
      <c r="A307" s="5"/>
      <c r="B307" s="6"/>
      <c r="C307" s="15"/>
      <c r="D307" s="13"/>
      <c r="E307" s="11"/>
      <c r="F307" s="11"/>
      <c r="G307" s="9"/>
      <c r="H307" s="9"/>
      <c r="I307" s="11"/>
      <c r="J307" s="12"/>
      <c r="K307" s="9"/>
      <c r="L307" s="7"/>
      <c r="M307" s="14"/>
      <c r="N307" s="7"/>
      <c r="O307" s="10"/>
      <c r="P307" s="7"/>
    </row>
    <row r="308" spans="1:16" x14ac:dyDescent="0.2">
      <c r="A308" s="5"/>
      <c r="B308" s="6"/>
      <c r="C308" s="15"/>
      <c r="D308" s="13"/>
      <c r="E308" s="11"/>
      <c r="F308" s="11"/>
      <c r="G308" s="9"/>
      <c r="H308" s="9"/>
      <c r="I308" s="11"/>
      <c r="J308" s="12"/>
      <c r="K308" s="9"/>
      <c r="L308" s="7"/>
      <c r="M308" s="14"/>
      <c r="N308" s="7"/>
      <c r="O308" s="10"/>
      <c r="P308" s="7"/>
    </row>
    <row r="309" spans="1:16" x14ac:dyDescent="0.2">
      <c r="A309" s="5"/>
      <c r="B309" s="6"/>
      <c r="C309" s="15"/>
      <c r="D309" s="13"/>
      <c r="E309" s="11"/>
      <c r="F309" s="11"/>
      <c r="G309" s="9"/>
      <c r="H309" s="9"/>
      <c r="I309" s="11"/>
      <c r="J309" s="12"/>
      <c r="K309" s="9"/>
      <c r="L309" s="7"/>
      <c r="M309" s="14"/>
      <c r="N309" s="7"/>
      <c r="O309" s="10"/>
      <c r="P309" s="7"/>
    </row>
    <row r="310" spans="1:16" x14ac:dyDescent="0.2">
      <c r="A310" s="5"/>
      <c r="B310" s="6"/>
      <c r="C310" s="15"/>
      <c r="D310" s="13"/>
      <c r="E310" s="11"/>
      <c r="F310" s="11"/>
      <c r="G310" s="9"/>
      <c r="H310" s="9"/>
      <c r="I310" s="11"/>
      <c r="J310" s="12"/>
      <c r="K310" s="9"/>
      <c r="L310" s="7"/>
      <c r="M310" s="14"/>
      <c r="N310" s="7"/>
      <c r="O310" s="10"/>
      <c r="P310" s="7"/>
    </row>
    <row r="311" spans="1:16" x14ac:dyDescent="0.2">
      <c r="A311" s="5"/>
      <c r="B311" s="6"/>
      <c r="C311" s="15"/>
      <c r="D311" s="13"/>
      <c r="E311" s="11"/>
      <c r="F311" s="11"/>
      <c r="G311" s="9"/>
      <c r="H311" s="9"/>
      <c r="I311" s="11"/>
      <c r="J311" s="12"/>
      <c r="K311" s="9"/>
      <c r="L311" s="7"/>
      <c r="M311" s="14"/>
      <c r="N311" s="7"/>
      <c r="O311" s="10"/>
      <c r="P311" s="7"/>
    </row>
    <row r="312" spans="1:16" x14ac:dyDescent="0.2">
      <c r="A312" s="5"/>
      <c r="B312" s="6"/>
      <c r="C312" s="15"/>
      <c r="D312" s="13"/>
      <c r="E312" s="11"/>
      <c r="F312" s="11"/>
      <c r="G312" s="9"/>
      <c r="H312" s="9"/>
      <c r="I312" s="11"/>
      <c r="J312" s="12"/>
      <c r="K312" s="9"/>
      <c r="L312" s="7"/>
      <c r="M312" s="14"/>
      <c r="N312" s="7"/>
      <c r="O312" s="10"/>
      <c r="P312" s="7"/>
    </row>
    <row r="313" spans="1:16" x14ac:dyDescent="0.2">
      <c r="A313" s="5"/>
      <c r="B313" s="6"/>
      <c r="C313" s="15"/>
      <c r="D313" s="13"/>
      <c r="E313" s="11"/>
      <c r="F313" s="11"/>
      <c r="G313" s="9"/>
      <c r="H313" s="9"/>
      <c r="I313" s="11"/>
      <c r="J313" s="12"/>
      <c r="K313" s="9"/>
      <c r="L313" s="7"/>
      <c r="M313" s="14"/>
      <c r="N313" s="7"/>
      <c r="O313" s="10"/>
      <c r="P313" s="7"/>
    </row>
    <row r="314" spans="1:16" x14ac:dyDescent="0.2">
      <c r="A314" s="5"/>
      <c r="B314" s="6"/>
      <c r="C314" s="15"/>
      <c r="D314" s="13"/>
      <c r="E314" s="11"/>
      <c r="F314" s="11"/>
      <c r="G314" s="9"/>
      <c r="H314" s="9"/>
      <c r="I314" s="11"/>
      <c r="J314" s="12"/>
      <c r="K314" s="9"/>
      <c r="L314" s="7"/>
      <c r="M314" s="14"/>
      <c r="N314" s="7"/>
      <c r="O314" s="10"/>
      <c r="P314" s="7"/>
    </row>
    <row r="315" spans="1:16" x14ac:dyDescent="0.2">
      <c r="A315" s="5"/>
      <c r="B315" s="6"/>
      <c r="C315" s="15"/>
      <c r="D315" s="13"/>
      <c r="E315" s="11"/>
      <c r="F315" s="11"/>
      <c r="G315" s="9"/>
      <c r="H315" s="9"/>
      <c r="I315" s="11"/>
      <c r="J315" s="12"/>
      <c r="K315" s="9"/>
      <c r="L315" s="7"/>
      <c r="M315" s="14"/>
      <c r="N315" s="7"/>
      <c r="O315" s="10"/>
      <c r="P315" s="7"/>
    </row>
    <row r="316" spans="1:16" x14ac:dyDescent="0.2">
      <c r="A316" s="5"/>
      <c r="B316" s="6"/>
      <c r="C316" s="15"/>
      <c r="D316" s="13"/>
      <c r="E316" s="11"/>
      <c r="F316" s="11"/>
      <c r="G316" s="9"/>
      <c r="H316" s="9"/>
      <c r="I316" s="11"/>
      <c r="J316" s="12"/>
      <c r="K316" s="9"/>
      <c r="L316" s="7"/>
      <c r="M316" s="14"/>
      <c r="N316" s="7"/>
      <c r="O316" s="10"/>
      <c r="P316" s="7"/>
    </row>
    <row r="317" spans="1:16" x14ac:dyDescent="0.2">
      <c r="A317" s="5"/>
      <c r="B317" s="6"/>
      <c r="C317" s="15"/>
      <c r="D317" s="13"/>
      <c r="E317" s="11"/>
      <c r="F317" s="11"/>
      <c r="G317" s="9"/>
      <c r="H317" s="9"/>
      <c r="I317" s="11"/>
      <c r="J317" s="12"/>
      <c r="K317" s="9"/>
      <c r="L317" s="7"/>
      <c r="M317" s="14"/>
      <c r="N317" s="7"/>
      <c r="O317" s="10"/>
      <c r="P317" s="7"/>
    </row>
    <row r="318" spans="1:16" x14ac:dyDescent="0.2">
      <c r="A318" s="5"/>
      <c r="B318" s="6"/>
      <c r="C318" s="15"/>
      <c r="D318" s="13"/>
      <c r="E318" s="11"/>
      <c r="F318" s="11"/>
      <c r="G318" s="9"/>
      <c r="H318" s="9"/>
      <c r="I318" s="11"/>
      <c r="J318" s="12"/>
      <c r="K318" s="9"/>
      <c r="L318" s="7"/>
      <c r="M318" s="14"/>
      <c r="N318" s="7"/>
      <c r="O318" s="10"/>
      <c r="P318" s="7"/>
    </row>
    <row r="319" spans="1:16" x14ac:dyDescent="0.2">
      <c r="A319" s="5"/>
      <c r="B319" s="6"/>
      <c r="C319" s="15"/>
      <c r="D319" s="13"/>
      <c r="E319" s="11"/>
      <c r="F319" s="11"/>
      <c r="G319" s="9"/>
      <c r="H319" s="9"/>
      <c r="I319" s="11"/>
      <c r="J319" s="12"/>
      <c r="K319" s="9"/>
      <c r="L319" s="7"/>
      <c r="M319" s="14"/>
      <c r="N319" s="7"/>
      <c r="O319" s="10"/>
      <c r="P319" s="7"/>
    </row>
    <row r="320" spans="1:16" x14ac:dyDescent="0.2">
      <c r="A320" s="5"/>
      <c r="B320" s="6"/>
      <c r="C320" s="15"/>
      <c r="D320" s="13"/>
      <c r="E320" s="11"/>
      <c r="F320" s="11"/>
      <c r="G320" s="9"/>
      <c r="H320" s="9"/>
      <c r="I320" s="11"/>
      <c r="J320" s="12"/>
      <c r="K320" s="9"/>
      <c r="L320" s="7"/>
      <c r="M320" s="14"/>
      <c r="N320" s="7"/>
      <c r="O320" s="10"/>
      <c r="P320" s="7"/>
    </row>
    <row r="321" spans="1:16" x14ac:dyDescent="0.2">
      <c r="A321" s="5"/>
      <c r="B321" s="6"/>
      <c r="C321" s="15"/>
      <c r="D321" s="13"/>
      <c r="E321" s="11"/>
      <c r="F321" s="11"/>
      <c r="G321" s="9"/>
      <c r="H321" s="9"/>
      <c r="I321" s="11"/>
      <c r="J321" s="12"/>
      <c r="K321" s="9"/>
      <c r="L321" s="7"/>
      <c r="M321" s="14"/>
      <c r="N321" s="7"/>
      <c r="O321" s="10"/>
      <c r="P321" s="7"/>
    </row>
    <row r="322" spans="1:16" x14ac:dyDescent="0.2">
      <c r="A322" s="5"/>
      <c r="B322" s="6"/>
      <c r="C322" s="15"/>
      <c r="D322" s="13"/>
      <c r="E322" s="11"/>
      <c r="F322" s="11"/>
      <c r="G322" s="9"/>
      <c r="H322" s="9"/>
      <c r="I322" s="11"/>
      <c r="J322" s="12"/>
      <c r="K322" s="9"/>
      <c r="L322" s="7"/>
      <c r="M322" s="14"/>
      <c r="N322" s="7"/>
      <c r="O322" s="10"/>
      <c r="P322" s="7"/>
    </row>
    <row r="323" spans="1:16" x14ac:dyDescent="0.2">
      <c r="A323" s="5"/>
      <c r="B323" s="6"/>
      <c r="C323" s="15"/>
      <c r="D323" s="13"/>
      <c r="E323" s="11"/>
      <c r="F323" s="11"/>
      <c r="G323" s="9"/>
      <c r="H323" s="9"/>
      <c r="I323" s="11"/>
      <c r="J323" s="12"/>
      <c r="K323" s="9"/>
      <c r="L323" s="7"/>
      <c r="M323" s="14"/>
      <c r="N323" s="7"/>
      <c r="O323" s="10"/>
      <c r="P323" s="7"/>
    </row>
    <row r="324" spans="1:16" x14ac:dyDescent="0.2">
      <c r="A324" s="5"/>
      <c r="B324" s="6"/>
      <c r="C324" s="15"/>
      <c r="D324" s="13"/>
      <c r="E324" s="11"/>
      <c r="F324" s="11"/>
      <c r="G324" s="9"/>
      <c r="H324" s="9"/>
      <c r="I324" s="11"/>
      <c r="J324" s="12"/>
      <c r="K324" s="9"/>
      <c r="L324" s="7"/>
      <c r="M324" s="14"/>
      <c r="N324" s="7"/>
      <c r="O324" s="10"/>
      <c r="P324" s="7"/>
    </row>
    <row r="325" spans="1:16" x14ac:dyDescent="0.2">
      <c r="A325" s="5"/>
      <c r="B325" s="6"/>
      <c r="C325" s="15"/>
      <c r="D325" s="13"/>
      <c r="E325" s="11"/>
      <c r="F325" s="11"/>
      <c r="G325" s="9"/>
      <c r="H325" s="9"/>
      <c r="I325" s="11"/>
      <c r="J325" s="12"/>
      <c r="K325" s="9"/>
      <c r="L325" s="7"/>
      <c r="M325" s="14"/>
      <c r="N325" s="7"/>
      <c r="O325" s="10"/>
      <c r="P325" s="7"/>
    </row>
    <row r="326" spans="1:16" x14ac:dyDescent="0.2">
      <c r="A326" s="5"/>
      <c r="B326" s="6"/>
      <c r="C326" s="15"/>
      <c r="D326" s="13"/>
      <c r="E326" s="11"/>
      <c r="F326" s="11"/>
      <c r="G326" s="9"/>
      <c r="H326" s="9"/>
      <c r="I326" s="11"/>
      <c r="J326" s="12"/>
      <c r="K326" s="9"/>
      <c r="L326" s="7"/>
      <c r="M326" s="14"/>
      <c r="N326" s="7"/>
      <c r="O326" s="10"/>
      <c r="P326" s="7"/>
    </row>
    <row r="327" spans="1:16" x14ac:dyDescent="0.2">
      <c r="A327" s="5"/>
      <c r="B327" s="6"/>
      <c r="C327" s="15"/>
      <c r="D327" s="13"/>
      <c r="E327" s="11"/>
      <c r="F327" s="11"/>
      <c r="G327" s="9"/>
      <c r="H327" s="9"/>
      <c r="I327" s="11"/>
      <c r="J327" s="12"/>
      <c r="K327" s="9"/>
      <c r="L327" s="7"/>
      <c r="M327" s="14"/>
      <c r="N327" s="7"/>
      <c r="O327" s="10"/>
      <c r="P327" s="7"/>
    </row>
    <row r="328" spans="1:16" x14ac:dyDescent="0.2">
      <c r="A328" s="5"/>
      <c r="B328" s="6"/>
      <c r="C328" s="15"/>
      <c r="D328" s="13"/>
      <c r="E328" s="11"/>
      <c r="F328" s="11"/>
      <c r="G328" s="9"/>
      <c r="H328" s="9"/>
      <c r="I328" s="11"/>
      <c r="J328" s="12"/>
      <c r="K328" s="9"/>
      <c r="L328" s="7"/>
      <c r="M328" s="14"/>
      <c r="N328" s="7"/>
      <c r="O328" s="10"/>
      <c r="P328" s="7"/>
    </row>
    <row r="329" spans="1:16" x14ac:dyDescent="0.2">
      <c r="A329" s="5"/>
      <c r="B329" s="6"/>
      <c r="C329" s="15"/>
      <c r="D329" s="13"/>
      <c r="E329" s="11"/>
      <c r="F329" s="11"/>
      <c r="G329" s="9"/>
      <c r="H329" s="9"/>
      <c r="I329" s="11"/>
      <c r="J329" s="12"/>
      <c r="K329" s="9"/>
      <c r="L329" s="7"/>
      <c r="M329" s="14"/>
      <c r="N329" s="7"/>
      <c r="O329" s="10"/>
      <c r="P329" s="7"/>
    </row>
    <row r="330" spans="1:16" x14ac:dyDescent="0.2">
      <c r="A330" s="5"/>
      <c r="B330" s="6"/>
      <c r="C330" s="15"/>
      <c r="D330" s="13"/>
      <c r="E330" s="11"/>
      <c r="F330" s="11"/>
      <c r="G330" s="9"/>
      <c r="H330" s="9"/>
      <c r="I330" s="11"/>
      <c r="J330" s="12"/>
      <c r="K330" s="9"/>
      <c r="L330" s="7"/>
      <c r="M330" s="14"/>
      <c r="N330" s="7"/>
      <c r="O330" s="10"/>
      <c r="P330" s="7"/>
    </row>
    <row r="331" spans="1:16" x14ac:dyDescent="0.2">
      <c r="A331" s="5"/>
      <c r="B331" s="6"/>
      <c r="C331" s="15"/>
      <c r="D331" s="13"/>
      <c r="E331" s="11"/>
      <c r="F331" s="11"/>
      <c r="G331" s="9"/>
      <c r="H331" s="9"/>
      <c r="I331" s="11"/>
      <c r="J331" s="12"/>
      <c r="K331" s="9"/>
      <c r="L331" s="7"/>
      <c r="M331" s="14"/>
      <c r="N331" s="7"/>
      <c r="O331" s="10"/>
      <c r="P331" s="7"/>
    </row>
    <row r="332" spans="1:16" x14ac:dyDescent="0.2">
      <c r="A332" s="5"/>
      <c r="B332" s="6"/>
      <c r="C332" s="15"/>
      <c r="D332" s="13"/>
      <c r="E332" s="11"/>
      <c r="F332" s="11"/>
      <c r="G332" s="9"/>
      <c r="H332" s="9"/>
      <c r="I332" s="11"/>
      <c r="J332" s="12"/>
      <c r="K332" s="9"/>
      <c r="L332" s="7"/>
      <c r="M332" s="14"/>
      <c r="N332" s="7"/>
      <c r="O332" s="10"/>
      <c r="P332" s="7"/>
    </row>
    <row r="333" spans="1:16" x14ac:dyDescent="0.2">
      <c r="A333" s="5"/>
      <c r="B333" s="6"/>
      <c r="C333" s="15"/>
      <c r="D333" s="13"/>
      <c r="E333" s="11"/>
      <c r="F333" s="11"/>
      <c r="G333" s="9"/>
      <c r="H333" s="9"/>
      <c r="I333" s="11"/>
      <c r="J333" s="12"/>
      <c r="K333" s="9"/>
      <c r="L333" s="7"/>
      <c r="M333" s="14"/>
      <c r="N333" s="7"/>
      <c r="O333" s="10"/>
      <c r="P333" s="7"/>
    </row>
    <row r="334" spans="1:16" x14ac:dyDescent="0.2">
      <c r="A334" s="5"/>
      <c r="B334" s="6"/>
      <c r="C334" s="15"/>
      <c r="D334" s="13"/>
      <c r="E334" s="11"/>
      <c r="F334" s="11"/>
      <c r="G334" s="9"/>
      <c r="H334" s="9"/>
      <c r="I334" s="11"/>
      <c r="J334" s="12"/>
      <c r="K334" s="9"/>
      <c r="L334" s="7"/>
      <c r="M334" s="14"/>
      <c r="N334" s="7"/>
      <c r="O334" s="10"/>
      <c r="P334" s="7"/>
    </row>
    <row r="335" spans="1:16" x14ac:dyDescent="0.2">
      <c r="A335" s="5"/>
      <c r="B335" s="6"/>
      <c r="C335" s="15"/>
      <c r="D335" s="13"/>
      <c r="E335" s="11"/>
      <c r="F335" s="11"/>
      <c r="G335" s="9"/>
      <c r="H335" s="9"/>
      <c r="I335" s="11"/>
      <c r="J335" s="12"/>
      <c r="K335" s="9"/>
      <c r="L335" s="7"/>
      <c r="M335" s="14"/>
      <c r="N335" s="7"/>
      <c r="O335" s="10"/>
      <c r="P335" s="7"/>
    </row>
    <row r="336" spans="1:16" x14ac:dyDescent="0.2">
      <c r="A336" s="5"/>
      <c r="B336" s="6"/>
      <c r="C336" s="15"/>
      <c r="D336" s="13"/>
      <c r="E336" s="11"/>
      <c r="F336" s="11"/>
      <c r="G336" s="9"/>
      <c r="H336" s="9"/>
      <c r="I336" s="11"/>
      <c r="J336" s="12"/>
      <c r="K336" s="9"/>
      <c r="L336" s="7"/>
      <c r="M336" s="14"/>
      <c r="N336" s="7"/>
      <c r="O336" s="10"/>
      <c r="P336" s="7"/>
    </row>
    <row r="337" spans="1:16" x14ac:dyDescent="0.2">
      <c r="A337" s="5"/>
      <c r="B337" s="6"/>
      <c r="C337" s="15"/>
      <c r="D337" s="13"/>
      <c r="E337" s="11"/>
      <c r="F337" s="11"/>
      <c r="G337" s="9"/>
      <c r="H337" s="9"/>
      <c r="I337" s="11"/>
      <c r="J337" s="12"/>
      <c r="K337" s="9"/>
      <c r="L337" s="7"/>
      <c r="M337" s="14"/>
      <c r="N337" s="7"/>
      <c r="O337" s="10"/>
      <c r="P337" s="7"/>
    </row>
    <row r="338" spans="1:16" x14ac:dyDescent="0.2">
      <c r="A338" s="5"/>
      <c r="B338" s="6"/>
      <c r="C338" s="15"/>
      <c r="D338" s="13"/>
      <c r="E338" s="11"/>
      <c r="F338" s="11"/>
      <c r="G338" s="9"/>
      <c r="H338" s="9"/>
      <c r="I338" s="11"/>
      <c r="J338" s="12"/>
      <c r="K338" s="9"/>
      <c r="L338" s="7"/>
      <c r="M338" s="14"/>
      <c r="N338" s="7"/>
      <c r="O338" s="10"/>
      <c r="P338" s="7"/>
    </row>
    <row r="339" spans="1:16" x14ac:dyDescent="0.2">
      <c r="A339" s="5"/>
      <c r="B339" s="6"/>
      <c r="C339" s="15"/>
      <c r="D339" s="13"/>
      <c r="E339" s="11"/>
      <c r="F339" s="11"/>
      <c r="G339" s="9"/>
      <c r="H339" s="9"/>
      <c r="I339" s="11"/>
      <c r="J339" s="12"/>
      <c r="K339" s="9"/>
      <c r="L339" s="7"/>
      <c r="M339" s="14"/>
      <c r="N339" s="7"/>
      <c r="O339" s="10"/>
      <c r="P339" s="7"/>
    </row>
    <row r="340" spans="1:16" x14ac:dyDescent="0.2">
      <c r="A340" s="5"/>
      <c r="B340" s="6"/>
      <c r="C340" s="15"/>
      <c r="D340" s="13"/>
      <c r="E340" s="11"/>
      <c r="F340" s="11"/>
      <c r="G340" s="9"/>
      <c r="H340" s="9"/>
      <c r="I340" s="11"/>
      <c r="J340" s="12"/>
      <c r="K340" s="9"/>
      <c r="L340" s="7"/>
      <c r="M340" s="14"/>
      <c r="N340" s="7"/>
      <c r="O340" s="10"/>
      <c r="P340" s="7"/>
    </row>
    <row r="341" spans="1:16" x14ac:dyDescent="0.2">
      <c r="A341" s="5"/>
      <c r="B341" s="6"/>
      <c r="C341" s="15"/>
      <c r="D341" s="13"/>
      <c r="E341" s="11"/>
      <c r="F341" s="11"/>
      <c r="G341" s="9"/>
      <c r="H341" s="9"/>
      <c r="I341" s="11"/>
      <c r="J341" s="12"/>
      <c r="K341" s="9"/>
      <c r="L341" s="7"/>
      <c r="M341" s="14"/>
      <c r="N341" s="7"/>
      <c r="O341" s="10"/>
      <c r="P341" s="7"/>
    </row>
    <row r="342" spans="1:16" x14ac:dyDescent="0.2">
      <c r="A342" s="5"/>
      <c r="B342" s="6"/>
      <c r="C342" s="15"/>
      <c r="D342" s="13"/>
      <c r="E342" s="11"/>
      <c r="F342" s="11"/>
      <c r="G342" s="9"/>
      <c r="H342" s="9"/>
      <c r="I342" s="11"/>
      <c r="J342" s="12"/>
      <c r="K342" s="9"/>
      <c r="L342" s="7"/>
      <c r="M342" s="14"/>
      <c r="N342" s="7"/>
      <c r="O342" s="10"/>
      <c r="P342" s="7"/>
    </row>
    <row r="343" spans="1:16" x14ac:dyDescent="0.2">
      <c r="A343" s="5"/>
      <c r="B343" s="6"/>
      <c r="C343" s="15"/>
      <c r="D343" s="13"/>
      <c r="E343" s="11"/>
      <c r="F343" s="11"/>
      <c r="G343" s="9"/>
      <c r="H343" s="9"/>
      <c r="I343" s="11"/>
      <c r="J343" s="12"/>
      <c r="K343" s="9"/>
      <c r="L343" s="7"/>
      <c r="M343" s="14"/>
      <c r="N343" s="7"/>
      <c r="O343" s="10"/>
      <c r="P343" s="7"/>
    </row>
    <row r="344" spans="1:16" x14ac:dyDescent="0.2">
      <c r="A344" s="5"/>
      <c r="B344" s="6"/>
      <c r="C344" s="15"/>
      <c r="D344" s="13"/>
      <c r="E344" s="11"/>
      <c r="F344" s="11"/>
      <c r="G344" s="9"/>
      <c r="H344" s="9"/>
      <c r="I344" s="11"/>
      <c r="J344" s="12"/>
      <c r="K344" s="9"/>
      <c r="L344" s="7"/>
      <c r="M344" s="14"/>
      <c r="N344" s="7"/>
      <c r="O344" s="10"/>
      <c r="P344" s="7"/>
    </row>
    <row r="345" spans="1:16" x14ac:dyDescent="0.2">
      <c r="A345" s="5"/>
      <c r="B345" s="6"/>
      <c r="C345" s="15"/>
      <c r="D345" s="13"/>
      <c r="E345" s="11"/>
      <c r="F345" s="11"/>
      <c r="G345" s="9"/>
      <c r="H345" s="9"/>
      <c r="I345" s="11"/>
      <c r="J345" s="12"/>
      <c r="K345" s="9"/>
      <c r="L345" s="7"/>
      <c r="M345" s="14"/>
      <c r="N345" s="7"/>
      <c r="O345" s="10"/>
      <c r="P345" s="7"/>
    </row>
    <row r="346" spans="1:16" x14ac:dyDescent="0.2">
      <c r="A346" s="5"/>
      <c r="B346" s="6"/>
      <c r="C346" s="15"/>
      <c r="D346" s="13"/>
      <c r="E346" s="11"/>
      <c r="F346" s="11"/>
      <c r="G346" s="9"/>
      <c r="H346" s="9"/>
      <c r="I346" s="11"/>
      <c r="J346" s="12"/>
      <c r="K346" s="9"/>
      <c r="L346" s="7"/>
      <c r="M346" s="14"/>
      <c r="N346" s="7"/>
      <c r="O346" s="10"/>
      <c r="P346" s="7"/>
    </row>
    <row r="347" spans="1:16" x14ac:dyDescent="0.2">
      <c r="A347" s="5"/>
      <c r="B347" s="6"/>
      <c r="C347" s="15"/>
      <c r="D347" s="13"/>
      <c r="E347" s="11"/>
      <c r="F347" s="11"/>
      <c r="G347" s="9"/>
      <c r="H347" s="9"/>
      <c r="I347" s="11"/>
      <c r="J347" s="12"/>
      <c r="K347" s="9"/>
      <c r="L347" s="7"/>
      <c r="M347" s="14"/>
      <c r="N347" s="7"/>
      <c r="O347" s="10"/>
      <c r="P347" s="7"/>
    </row>
    <row r="348" spans="1:16" x14ac:dyDescent="0.2">
      <c r="A348" s="5"/>
      <c r="B348" s="6"/>
      <c r="C348" s="15"/>
      <c r="D348" s="13"/>
      <c r="E348" s="11"/>
      <c r="F348" s="11"/>
      <c r="G348" s="9"/>
      <c r="H348" s="9"/>
      <c r="I348" s="11"/>
      <c r="J348" s="12"/>
      <c r="K348" s="9"/>
      <c r="L348" s="7"/>
      <c r="M348" s="14"/>
      <c r="N348" s="7"/>
      <c r="O348" s="10"/>
      <c r="P348" s="7"/>
    </row>
  </sheetData>
  <pageMargins left="0.7" right="0.7" top="0.75" bottom="0.75" header="0.3" footer="0.3"/>
  <pageSetup paperSize="9" orientation="portrait" r:id="rId1"/>
  <ignoredErrors>
    <ignoredError sqref="A10:C10 D10:Q10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V4 Monthly</vt:lpstr>
      <vt:lpstr>NR</vt:lpstr>
      <vt:lpstr>RF</vt:lpstr>
    </vt:vector>
  </TitlesOfParts>
  <Company>Deftones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Dejan</dc:creator>
  <cp:lastModifiedBy>QT</cp:lastModifiedBy>
  <dcterms:created xsi:type="dcterms:W3CDTF">2010-10-30T08:39:03Z</dcterms:created>
  <dcterms:modified xsi:type="dcterms:W3CDTF">2025-06-03T10:00:11Z</dcterms:modified>
</cp:coreProperties>
</file>